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PD Emergency\DPS MM Opava budova D+E\"/>
    </mc:Choice>
  </mc:AlternateContent>
  <xr:revisionPtr revIDLastSave="0" documentId="13_ncr:1_{53D45420-4F87-462E-944E-FA831513AA27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Rekapitulace" sheetId="7" r:id="rId1"/>
    <sheet name="Přívod" sheetId="3" r:id="rId2"/>
    <sheet name="Rozvaděč R-FVE-AC" sheetId="8" r:id="rId3"/>
    <sheet name="Trasy vedení" sheetId="5" r:id="rId4"/>
    <sheet name="FVE Položky" sheetId="13" r:id="rId5"/>
    <sheet name="Stavba a konstrukce" sheetId="15" r:id="rId6"/>
    <sheet name="Ostatní položky" sheetId="4" r:id="rId7"/>
  </sheets>
  <definedNames>
    <definedName name="_xlnm.Print_Area" localSheetId="1">Přívod!$A$1:$F$22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7" l="1"/>
  <c r="C14" i="7"/>
  <c r="E20" i="3"/>
  <c r="G38" i="8"/>
  <c r="H38" i="8"/>
  <c r="I38" i="8" s="1"/>
  <c r="E33" i="15"/>
  <c r="E34" i="15"/>
  <c r="E32" i="15"/>
  <c r="E31" i="15" s="1"/>
  <c r="E29" i="15"/>
  <c r="E28" i="15"/>
  <c r="E27" i="15" l="1"/>
  <c r="E10" i="15"/>
  <c r="E11" i="15"/>
  <c r="E12" i="15"/>
  <c r="E13" i="15"/>
  <c r="E9" i="15"/>
  <c r="E6" i="15"/>
  <c r="E16" i="15"/>
  <c r="E17" i="15"/>
  <c r="E18" i="15"/>
  <c r="E19" i="15"/>
  <c r="E20" i="15"/>
  <c r="E21" i="15"/>
  <c r="E22" i="15"/>
  <c r="E23" i="15"/>
  <c r="E24" i="15"/>
  <c r="E25" i="15"/>
  <c r="E8" i="15"/>
  <c r="E5" i="15"/>
  <c r="H9" i="13"/>
  <c r="G9" i="13"/>
  <c r="H8" i="13"/>
  <c r="G8" i="13"/>
  <c r="H19" i="13"/>
  <c r="G19" i="13"/>
  <c r="F33" i="4"/>
  <c r="H13" i="5"/>
  <c r="I13" i="5" s="1"/>
  <c r="G13" i="5"/>
  <c r="H29" i="13"/>
  <c r="G29" i="13"/>
  <c r="H18" i="13"/>
  <c r="G18" i="13"/>
  <c r="H17" i="13"/>
  <c r="G17" i="13"/>
  <c r="H13" i="13"/>
  <c r="G13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F2" i="4" l="1"/>
  <c r="I9" i="13"/>
  <c r="E15" i="15"/>
  <c r="E2" i="15" s="1"/>
  <c r="I8" i="13"/>
  <c r="I18" i="13"/>
  <c r="I19" i="13"/>
  <c r="I29" i="13"/>
  <c r="I13" i="13"/>
  <c r="I17" i="13"/>
  <c r="E17" i="7" l="1"/>
  <c r="H23" i="8"/>
  <c r="G23" i="8"/>
  <c r="H22" i="8"/>
  <c r="G22" i="8"/>
  <c r="H27" i="8"/>
  <c r="G27" i="8"/>
  <c r="H9" i="8"/>
  <c r="G9" i="8"/>
  <c r="F11" i="3"/>
  <c r="F9" i="3"/>
  <c r="H28" i="13"/>
  <c r="G28" i="13"/>
  <c r="H16" i="13"/>
  <c r="G16" i="13"/>
  <c r="G15" i="13"/>
  <c r="H15" i="13"/>
  <c r="H22" i="13"/>
  <c r="G23" i="13"/>
  <c r="H23" i="13"/>
  <c r="G24" i="13"/>
  <c r="H24" i="13"/>
  <c r="G25" i="13"/>
  <c r="H25" i="13"/>
  <c r="I25" i="13" s="1"/>
  <c r="G26" i="13"/>
  <c r="H26" i="13"/>
  <c r="G27" i="13"/>
  <c r="H27" i="13"/>
  <c r="G22" i="13"/>
  <c r="H30" i="13"/>
  <c r="I30" i="13" s="1"/>
  <c r="H12" i="13"/>
  <c r="G12" i="13"/>
  <c r="H11" i="13"/>
  <c r="G11" i="13"/>
  <c r="H7" i="13"/>
  <c r="G7" i="13"/>
  <c r="H6" i="13"/>
  <c r="G6" i="13"/>
  <c r="C16" i="7" l="1"/>
  <c r="I23" i="8"/>
  <c r="I28" i="13"/>
  <c r="F34" i="13"/>
  <c r="H34" i="13" s="1"/>
  <c r="I34" i="13" s="1"/>
  <c r="I16" i="13"/>
  <c r="I26" i="13"/>
  <c r="I24" i="13"/>
  <c r="I23" i="13"/>
  <c r="I22" i="13"/>
  <c r="F33" i="13"/>
  <c r="H33" i="13" s="1"/>
  <c r="I33" i="13" s="1"/>
  <c r="F31" i="13"/>
  <c r="H31" i="13" s="1"/>
  <c r="I31" i="13" s="1"/>
  <c r="F32" i="13"/>
  <c r="H32" i="13" s="1"/>
  <c r="I32" i="13" s="1"/>
  <c r="I27" i="8"/>
  <c r="I22" i="8"/>
  <c r="I9" i="8"/>
  <c r="I15" i="13"/>
  <c r="I27" i="13"/>
  <c r="I7" i="13"/>
  <c r="I11" i="13"/>
  <c r="I12" i="13"/>
  <c r="I6" i="13"/>
  <c r="G32" i="8"/>
  <c r="G31" i="8"/>
  <c r="G30" i="8"/>
  <c r="G29" i="8"/>
  <c r="G28" i="8"/>
  <c r="G26" i="8"/>
  <c r="G25" i="8"/>
  <c r="G24" i="8"/>
  <c r="G21" i="8"/>
  <c r="G20" i="8"/>
  <c r="G16" i="8"/>
  <c r="G17" i="8"/>
  <c r="G18" i="8"/>
  <c r="G19" i="8"/>
  <c r="G15" i="8"/>
  <c r="G14" i="8"/>
  <c r="G13" i="8"/>
  <c r="G12" i="8"/>
  <c r="H32" i="8"/>
  <c r="H31" i="8"/>
  <c r="H30" i="8"/>
  <c r="H29" i="8"/>
  <c r="H28" i="8"/>
  <c r="H26" i="8"/>
  <c r="H25" i="8"/>
  <c r="H24" i="8"/>
  <c r="H21" i="8"/>
  <c r="H20" i="8"/>
  <c r="H15" i="8"/>
  <c r="H14" i="8"/>
  <c r="H13" i="8"/>
  <c r="H12" i="8"/>
  <c r="H11" i="8"/>
  <c r="H37" i="8"/>
  <c r="G37" i="8"/>
  <c r="G11" i="8"/>
  <c r="G6" i="5"/>
  <c r="H6" i="5"/>
  <c r="G7" i="5"/>
  <c r="H7" i="5"/>
  <c r="G8" i="5"/>
  <c r="H8" i="5"/>
  <c r="G9" i="5"/>
  <c r="H9" i="5"/>
  <c r="G10" i="5"/>
  <c r="H10" i="5"/>
  <c r="G12" i="5"/>
  <c r="H12" i="5"/>
  <c r="F17" i="3"/>
  <c r="F18" i="3"/>
  <c r="F6" i="3"/>
  <c r="F7" i="3"/>
  <c r="F8" i="3"/>
  <c r="G5" i="5"/>
  <c r="C15" i="7" s="1"/>
  <c r="G8" i="8"/>
  <c r="H8" i="8"/>
  <c r="G10" i="8"/>
  <c r="H10" i="8"/>
  <c r="H16" i="8"/>
  <c r="H17" i="8"/>
  <c r="H18" i="8"/>
  <c r="H19" i="8"/>
  <c r="G33" i="8"/>
  <c r="H33" i="8"/>
  <c r="G34" i="8"/>
  <c r="H34" i="8"/>
  <c r="H5" i="5"/>
  <c r="I21" i="13" l="1"/>
  <c r="I5" i="13"/>
  <c r="I6" i="5"/>
  <c r="I12" i="5"/>
  <c r="I7" i="5"/>
  <c r="I9" i="5"/>
  <c r="I8" i="5"/>
  <c r="F16" i="5"/>
  <c r="F15" i="5"/>
  <c r="I15" i="8"/>
  <c r="I26" i="8"/>
  <c r="I21" i="8"/>
  <c r="I14" i="8"/>
  <c r="I28" i="8"/>
  <c r="I25" i="8"/>
  <c r="I32" i="8"/>
  <c r="I20" i="8"/>
  <c r="I24" i="8"/>
  <c r="I29" i="8"/>
  <c r="I37" i="8"/>
  <c r="I12" i="8"/>
  <c r="I30" i="8"/>
  <c r="I13" i="8"/>
  <c r="I31" i="8"/>
  <c r="D16" i="7"/>
  <c r="E16" i="7" s="1"/>
  <c r="I11" i="8"/>
  <c r="I33" i="8"/>
  <c r="I19" i="8"/>
  <c r="I34" i="8"/>
  <c r="I10" i="8"/>
  <c r="I17" i="8"/>
  <c r="I8" i="8"/>
  <c r="I16" i="8"/>
  <c r="F17" i="5"/>
  <c r="H17" i="5" s="1"/>
  <c r="I10" i="5"/>
  <c r="I5" i="5"/>
  <c r="I18" i="8"/>
  <c r="F19" i="3"/>
  <c r="F16" i="3"/>
  <c r="F5" i="3"/>
  <c r="F10" i="3"/>
  <c r="H36" i="8"/>
  <c r="G36" i="8"/>
  <c r="H35" i="8"/>
  <c r="G35" i="8"/>
  <c r="H7" i="8"/>
  <c r="G7" i="8"/>
  <c r="H6" i="8"/>
  <c r="G6" i="8"/>
  <c r="H5" i="8"/>
  <c r="G5" i="8"/>
  <c r="E12" i="3" l="1"/>
  <c r="I2" i="13"/>
  <c r="H41" i="8"/>
  <c r="I41" i="8" s="1"/>
  <c r="H39" i="8"/>
  <c r="I39" i="8" s="1"/>
  <c r="H40" i="8"/>
  <c r="I40" i="8" s="1"/>
  <c r="I7" i="8"/>
  <c r="I35" i="8"/>
  <c r="I6" i="8"/>
  <c r="I36" i="8"/>
  <c r="I5" i="8"/>
  <c r="H16" i="5"/>
  <c r="I16" i="5" s="1"/>
  <c r="I4" i="8" l="1"/>
  <c r="I2" i="8" s="1"/>
  <c r="E14" i="7"/>
  <c r="I17" i="5" l="1"/>
  <c r="E18" i="7" l="1"/>
  <c r="F12" i="3"/>
  <c r="E13" i="3"/>
  <c r="F13" i="3" s="1"/>
  <c r="F20" i="3"/>
  <c r="E21" i="3"/>
  <c r="F21" i="3" s="1"/>
  <c r="E22" i="3"/>
  <c r="F22" i="3" s="1"/>
  <c r="F4" i="3" l="1"/>
  <c r="C13" i="7" s="1"/>
  <c r="F15" i="3"/>
  <c r="D13" i="7" s="1"/>
  <c r="F2" i="3" l="1"/>
  <c r="E13" i="7" s="1"/>
  <c r="H15" i="5" l="1"/>
  <c r="D15" i="7" s="1"/>
  <c r="I15" i="5" l="1"/>
  <c r="I4" i="5" s="1"/>
  <c r="I2" i="5" s="1"/>
  <c r="E15" i="7"/>
  <c r="E19" i="7" s="1"/>
  <c r="E20" i="7" s="1"/>
</calcChain>
</file>

<file path=xl/sharedStrings.xml><?xml version="1.0" encoding="utf-8"?>
<sst xmlns="http://schemas.openxmlformats.org/spreadsheetml/2006/main" count="478" uniqueCount="202">
  <si>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</si>
  <si>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</si>
  <si>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</si>
  <si>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</si>
  <si>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</si>
  <si>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</si>
  <si>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</si>
  <si>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</si>
  <si>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</si>
  <si>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</si>
  <si>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</si>
  <si>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</si>
  <si>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</si>
  <si>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</si>
  <si>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</si>
  <si>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</si>
  <si>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</si>
  <si>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</si>
  <si>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</si>
  <si>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</si>
  <si>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</si>
  <si>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</si>
  <si>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</si>
  <si>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</si>
  <si>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</si>
  <si>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</si>
  <si>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</si>
  <si>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</si>
  <si>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</si>
  <si>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</si>
  <si>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</si>
  <si>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</si>
  <si>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</si>
  <si>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</si>
  <si>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</si>
  <si>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</si>
  <si>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</si>
  <si>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</si>
  <si>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</si>
  <si>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</si>
  <si>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</si>
  <si>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</si>
  <si>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</si>
  <si>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</si>
  <si>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</si>
  <si>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</si>
  <si>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</si>
  <si>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</si>
  <si>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</si>
  <si>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</si>
  <si>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</si>
  <si>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</si>
  <si>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</si>
  <si>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</si>
  <si>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</si>
  <si>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</si>
  <si>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</si>
  <si>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</si>
  <si>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</si>
  <si>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</si>
  <si>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</si>
  <si>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</si>
  <si>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</si>
  <si>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</si>
  <si>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</si>
  <si>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</si>
  <si>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</si>
  <si>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</si>
  <si>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</si>
  <si>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</si>
  <si>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</si>
  <si>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</si>
  <si>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</si>
  <si>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</si>
  <si>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</si>
  <si>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</si>
  <si>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</si>
  <si>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</si>
  <si>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</si>
  <si>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Dodávky trasy</t>
  </si>
  <si>
    <t>Trasy vedení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</si>
  <si>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</si>
  <si>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</si>
  <si>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</si>
  <si>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</si>
  <si>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</si>
  <si>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</si>
  <si>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</si>
  <si>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</si>
  <si>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</si>
  <si>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</si>
  <si>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</si>
  <si>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</si>
  <si>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</si>
  <si>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</si>
  <si>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</si>
  <si>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</si>
  <si>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</si>
  <si>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</si>
  <si>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</si>
  <si>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</si>
  <si>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</si>
  <si>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</si>
  <si>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</si>
  <si>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</si>
  <si>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</si>
  <si>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</si>
  <si>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</si>
  <si>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</si>
  <si>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</si>
  <si>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</si>
  <si>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</si>
  <si>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</si>
  <si>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Kabel CYKY-J 5x35</t>
  </si>
  <si>
    <t>Lisovací oko 35x12</t>
  </si>
  <si>
    <t>Lisovací oko 35x10</t>
  </si>
  <si>
    <t>Pojistkový trojfázový odpojovač 200A pro pojistky NH1</t>
  </si>
  <si>
    <t>Pojistka NH1 200A gG</t>
  </si>
  <si>
    <t>Montáž kabel Cu plný kulatý žíla 5x35 mm2 pokládka v kaelovém kanále</t>
  </si>
  <si>
    <t>Ukončení kabelu CYKY-J 5x35, zapojení</t>
  </si>
  <si>
    <t>Smršťovací fólie s lepidlem pro vodič CY 35</t>
  </si>
  <si>
    <t>Instalace pojistkového odpojovače, prodrátování</t>
  </si>
  <si>
    <t>Průchodka M40 včetně matice</t>
  </si>
  <si>
    <t>Instalace průchodky do stávajícího rozvaděče</t>
  </si>
  <si>
    <t xml:space="preserve">Napěťová spoušt hlavního jističe 230V </t>
  </si>
  <si>
    <t>Pomocné kontakty hlavního jističe 1xNO, 1xNC</t>
  </si>
  <si>
    <t>Proudový chránič s jističem B16/2/30mA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</si>
  <si>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</si>
  <si>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</si>
  <si>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</si>
  <si>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</si>
  <si>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</si>
  <si>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</si>
  <si>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</si>
  <si>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</si>
  <si>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</si>
  <si>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</si>
  <si>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</si>
  <si>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</si>
  <si>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</si>
  <si>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</si>
  <si>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</si>
  <si>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</si>
  <si>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</si>
  <si>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FV panel 480Wp, Voc=4076V, Isc= 11,48A, účinnost 22,24%, 1903x1134mm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</si>
  <si>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</si>
  <si>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</si>
  <si>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</si>
  <si>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</si>
  <si>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</si>
  <si>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</si>
  <si>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</si>
  <si>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</si>
  <si>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ŽZ Nosník žlabu 200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</si>
  <si>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</si>
  <si>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</si>
  <si>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</si>
  <si>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</si>
  <si>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</si>
  <si>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>Prorážení otvorů</t>
  </si>
  <si>
    <t>Výroba a montáž kov. atypických konstr. nad 500 kg</t>
  </si>
  <si>
    <t>Přesun hmot pro zámečnické konstr., výšky do 6 m</t>
  </si>
  <si>
    <t>kg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</si>
  <si>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</si>
  <si>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</si>
  <si>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</si>
  <si>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</si>
  <si>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</si>
  <si>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</si>
  <si>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</si>
  <si>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</si>
  <si>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</si>
  <si>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</si>
  <si>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</si>
  <si>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</si>
  <si>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>Příslušenství pro připojení baterií (kabely silové, komunikační kabely, spojky, šrouby, atp.)</t>
  </si>
  <si>
    <t>Smartmeter pro přímé měření, výstup RS485</t>
  </si>
  <si>
    <t>Krnovská 71d, 746 01 Opava</t>
  </si>
  <si>
    <t>Podpěra žlabu na plochou střechu</t>
  </si>
  <si>
    <r>
      <t>Konstrukce pod panel jižní 10</t>
    </r>
    <r>
      <rPr>
        <sz val="9"/>
        <color rgb="FF000000"/>
        <rFont val="Calibri"/>
        <family val="2"/>
        <charset val="238"/>
      </rPr>
      <t>°</t>
    </r>
  </si>
  <si>
    <t>Konstrukce zámečnické</t>
  </si>
  <si>
    <t>Trubka bezešvá konstrukční S355J2H, rozměr 244,5 x 10,0 mm</t>
  </si>
  <si>
    <t>Instalace FVE na střechu Magistrátu města Opavy budova E</t>
  </si>
  <si>
    <t>Jistič 120A/3</t>
  </si>
  <si>
    <t>Plastová rozvodnice 850x650x300mm, IP55</t>
  </si>
  <si>
    <t>Jistič B32/2</t>
  </si>
  <si>
    <t>Stykač 100A, 3xNO, + pomocné kontakty 1xNO, 1xNC</t>
  </si>
  <si>
    <t>Mikrostřídač 2000W</t>
  </si>
  <si>
    <t>CYKY-J 3x4</t>
  </si>
  <si>
    <t>CY 35</t>
  </si>
  <si>
    <t>Tyč ocelová HEB 180, S235JR</t>
  </si>
  <si>
    <t>Tyč ocelová U 80, S235JR</t>
  </si>
  <si>
    <t>Očištění, oprava, položení nové krytiny po instalaci FVE, kompletní revize a oprava poškozených částí(20%), samostatný rozpočet na opravu střechy bude dodán</t>
  </si>
  <si>
    <t>Stavba a konstrukce, střecha</t>
  </si>
  <si>
    <t>Penetrace asfaltovou emulzí</t>
  </si>
  <si>
    <t>Nový  SBS pás s vrchním hrubozrnným břidličným posypem 5,2mm - klasifikace Broof (t3)</t>
  </si>
  <si>
    <t xml:space="preserve">Opravy horní střechy - zpracováno na základě dodaných podkladových materiálů, zpracovaných investorem </t>
  </si>
  <si>
    <t xml:space="preserve">Opravy spodní střechy - zpracováno na základě dodaných podkladových materiálů, zpracovaných investorem </t>
  </si>
  <si>
    <t>Mechanické očištění stávající krytiny</t>
  </si>
  <si>
    <t>Nátěr střešní krytiny základní ochrannou barvou</t>
  </si>
  <si>
    <t>Nátěr 2 x vrchní akrylátovou barvou na pozinkované střešní krytiny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</si>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</sst>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9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19" fillId="0" borderId="13" xfId="2" applyFont="1" applyFill="1" applyBorder="1" applyAlignment="1">
      <alignment horizontal="center" vertical="center"/>
    </xf>
    <xf numFmtId="0" fontId="20" fillId="0" borderId="13" xfId="2" applyFont="1" applyFill="1" applyBorder="1"/>
    <xf numFmtId="0" fontId="20" fillId="0" borderId="13" xfId="2" applyFont="1" applyFill="1" applyBorder="1" applyAlignment="1">
      <alignment horizontal="center" vertical="center"/>
    </xf>
    <xf numFmtId="165" fontId="20" fillId="0" borderId="13" xfId="2" applyNumberFormat="1" applyFont="1" applyFill="1" applyBorder="1" applyAlignment="1">
      <alignment horizontal="center" vertical="center"/>
    </xf>
    <xf numFmtId="44" fontId="20" fillId="0" borderId="13" xfId="1" applyFont="1" applyFill="1" applyBorder="1" applyAlignment="1" applyProtection="1">
      <alignment horizontal="center" vertical="center"/>
      <protection locked="0"/>
    </xf>
    <xf numFmtId="164" fontId="19" fillId="0" borderId="13" xfId="2" applyNumberFormat="1" applyFont="1" applyFill="1" applyBorder="1" applyAlignment="1">
      <alignment horizontal="right" vertical="center"/>
    </xf>
    <xf numFmtId="0" fontId="34" fillId="0" borderId="0" xfId="0" applyFont="1"/>
    <xf numFmtId="44" fontId="14" fillId="0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00000000-0005-0000-0000-000001000000}"/>
    <cellStyle name="Normální" xfId="0" builtinId="0"/>
    <cellStyle name="Normální 10" xfId="13" xr:uid="{00000000-0005-0000-0000-000003000000}"/>
    <cellStyle name="normální 2" xfId="4" xr:uid="{00000000-0005-0000-0000-000004000000}"/>
    <cellStyle name="Normální 3" xfId="3" xr:uid="{00000000-0005-0000-0000-000005000000}"/>
    <cellStyle name="normální 4" xfId="6" xr:uid="{00000000-0005-0000-0000-000006000000}"/>
    <cellStyle name="Normální 5" xfId="8" xr:uid="{00000000-0005-0000-0000-000007000000}"/>
    <cellStyle name="Normální 6" xfId="9" xr:uid="{00000000-0005-0000-0000-000008000000}"/>
    <cellStyle name="Normální 7" xfId="10" xr:uid="{00000000-0005-0000-0000-000009000000}"/>
    <cellStyle name="Normální 8" xfId="11" xr:uid="{00000000-0005-0000-0000-00000A000000}"/>
    <cellStyle name="Normální 9" xfId="12" xr:uid="{00000000-0005-0000-0000-00000B000000}"/>
    <cellStyle name="Styl 1" xfId="5" xr:uid="{00000000-0005-0000-0000-00000C000000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view="pageBreakPreview" zoomScaleNormal="100" zoomScaleSheetLayoutView="100" workbookViewId="0">
      <selection activeCell="D15" sqref="D15"/>
    </sheetView>
  </sheetViews>
  <sheetFormatPr defaultColWidth="8.7265625" defaultRowHeight="14.5"/>
  <cols>
    <col min="1" max="1" width="11.81640625" customWidth="1"/>
    <col min="2" max="2" width="46.7265625" bestFit="1" customWidth="1"/>
    <col min="3" max="3" width="15.453125" bestFit="1" customWidth="1"/>
    <col min="4" max="4" width="13.81640625" bestFit="1" customWidth="1"/>
    <col min="5" max="5" width="20.26953125" bestFit="1" customWidth="1"/>
    <col min="6" max="6" width="48.453125" customWidth="1"/>
  </cols>
  <sheetData>
    <row r="1" spans="1:7" ht="18">
      <c r="A1" s="89" t="s">
        <v>54</v>
      </c>
      <c r="B1" s="1"/>
      <c r="C1" s="1"/>
      <c r="D1" s="1"/>
      <c r="E1" s="1"/>
      <c r="F1" s="75"/>
      <c r="G1" s="1"/>
    </row>
    <row r="2" spans="1:7">
      <c r="A2" s="1"/>
      <c r="B2" s="1"/>
      <c r="C2" s="1"/>
      <c r="D2" s="1"/>
      <c r="E2" s="1"/>
      <c r="F2" s="75"/>
      <c r="G2" s="1"/>
    </row>
    <row r="3" spans="1:7">
      <c r="A3" s="90" t="s">
        <v>55</v>
      </c>
      <c r="B3" s="1" t="s">
        <v>182</v>
      </c>
      <c r="D3" s="1"/>
      <c r="E3" s="1"/>
      <c r="F3" s="75"/>
      <c r="G3" s="1"/>
    </row>
    <row r="4" spans="1:7">
      <c r="A4" s="1"/>
      <c r="B4" s="1"/>
      <c r="D4" s="1"/>
      <c r="E4" s="1"/>
      <c r="F4" s="75"/>
      <c r="G4" s="1"/>
    </row>
    <row r="5" spans="1:7">
      <c r="A5" s="90" t="s">
        <v>56</v>
      </c>
      <c r="B5" s="91" t="s">
        <v>177</v>
      </c>
      <c r="D5" s="1"/>
      <c r="E5" s="92" t="s">
        <v>57</v>
      </c>
      <c r="F5" s="93">
        <v>45323</v>
      </c>
      <c r="G5" s="1"/>
    </row>
    <row r="6" spans="1:7">
      <c r="A6" s="90" t="s">
        <v>58</v>
      </c>
      <c r="B6" s="91" t="s">
        <v>112</v>
      </c>
      <c r="D6" s="1"/>
      <c r="E6" s="92" t="s">
        <v>59</v>
      </c>
      <c r="F6" s="94" t="s">
        <v>60</v>
      </c>
      <c r="G6" s="1"/>
    </row>
    <row r="7" spans="1:7">
      <c r="A7" s="90"/>
      <c r="B7" s="207"/>
      <c r="C7" s="207"/>
      <c r="D7" s="207"/>
      <c r="E7" s="92" t="s">
        <v>61</v>
      </c>
      <c r="F7" s="94" t="s">
        <v>60</v>
      </c>
      <c r="G7" s="1"/>
    </row>
    <row r="8" spans="1:7">
      <c r="A8" s="90" t="s">
        <v>106</v>
      </c>
      <c r="B8" s="142"/>
      <c r="C8" s="142"/>
      <c r="D8" s="142"/>
      <c r="E8" s="92"/>
      <c r="F8" s="94"/>
      <c r="G8" s="1"/>
    </row>
    <row r="9" spans="1:7">
      <c r="A9" s="90" t="s">
        <v>107</v>
      </c>
      <c r="B9" s="142"/>
      <c r="C9" s="142"/>
      <c r="D9" s="142"/>
      <c r="E9" s="92"/>
      <c r="F9" s="94"/>
      <c r="G9" s="1"/>
    </row>
    <row r="10" spans="1:7">
      <c r="A10" s="90" t="s">
        <v>108</v>
      </c>
      <c r="B10" s="142"/>
      <c r="C10" s="142"/>
      <c r="D10" s="142"/>
      <c r="E10" s="92"/>
      <c r="F10" s="94"/>
      <c r="G10" s="1"/>
    </row>
    <row r="11" spans="1:7" ht="25.5" thickBot="1">
      <c r="A11" s="198" t="s">
        <v>109</v>
      </c>
      <c r="B11" s="142"/>
      <c r="C11" s="142"/>
      <c r="D11" s="142"/>
      <c r="E11" s="92"/>
      <c r="F11" s="94"/>
      <c r="G11" s="1"/>
    </row>
    <row r="12" spans="1:7" ht="1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  <c r="G12" s="1"/>
    </row>
    <row r="13" spans="1:7">
      <c r="B13" s="95" t="s">
        <v>65</v>
      </c>
      <c r="C13" s="96">
        <f>Přívod!F4</f>
        <v>0</v>
      </c>
      <c r="D13" s="96">
        <f>Přívod!F15</f>
        <v>0</v>
      </c>
      <c r="E13" s="97">
        <f>Přívod!F2</f>
        <v>0</v>
      </c>
    </row>
    <row r="14" spans="1:7">
      <c r="B14" s="98" t="s">
        <v>91</v>
      </c>
      <c r="C14" s="99">
        <f>SUM('Rozvaděč R-FVE-AC'!G5:G38)</f>
        <v>0</v>
      </c>
      <c r="D14" s="99">
        <f>SUM('Rozvaděč R-FVE-AC'!H5:H38)+'Rozvaděč R-FVE-AC'!I39+'Rozvaděč R-FVE-AC'!I40+'Rozvaděč R-FVE-AC'!I41</f>
        <v>0</v>
      </c>
      <c r="E14" s="97">
        <f>D14+C14</f>
        <v>0</v>
      </c>
    </row>
    <row r="15" spans="1:7">
      <c r="B15" s="98" t="s">
        <v>80</v>
      </c>
      <c r="C15" s="99">
        <f>SUM('Trasy vedení'!G5:G13)</f>
        <v>0</v>
      </c>
      <c r="D15" s="99">
        <f>SUM('Trasy vedení'!H5:H17)</f>
        <v>0</v>
      </c>
      <c r="E15" s="97">
        <f t="shared" ref="E15:E16" si="0">D15+C15</f>
        <v>0</v>
      </c>
    </row>
    <row r="16" spans="1:7">
      <c r="B16" s="189" t="s">
        <v>102</v>
      </c>
      <c r="C16" s="99">
        <f>SUM('FVE Položky'!G6:G29)</f>
        <v>0</v>
      </c>
      <c r="D16" s="99">
        <f>SUM('FVE Položky'!H6:H34)</f>
        <v>0</v>
      </c>
      <c r="E16" s="206">
        <f t="shared" si="0"/>
        <v>0</v>
      </c>
      <c r="F16" s="205"/>
    </row>
    <row r="17" spans="2:5">
      <c r="B17" s="189" t="s">
        <v>193</v>
      </c>
      <c r="C17" s="99"/>
      <c r="D17" s="99"/>
      <c r="E17" s="97">
        <f>'Stavba a konstrukce'!E2</f>
        <v>0</v>
      </c>
    </row>
    <row r="18" spans="2:5">
      <c r="B18" s="98" t="s">
        <v>66</v>
      </c>
      <c r="C18" s="99"/>
      <c r="D18" s="99"/>
      <c r="E18" s="100">
        <f>'Ostatní položky'!F2</f>
        <v>0</v>
      </c>
    </row>
    <row r="19" spans="2:5">
      <c r="B19" s="98" t="s">
        <v>201</v>
      </c>
      <c r="C19" s="99"/>
      <c r="D19" s="99"/>
      <c r="E19" s="100">
        <f>SUM(E13:E18)</f>
        <v>0</v>
      </c>
    </row>
    <row r="20" spans="2:5" ht="16" thickBot="1">
      <c r="B20" s="101" t="s">
        <v>15</v>
      </c>
      <c r="C20" s="102"/>
      <c r="D20" s="102"/>
      <c r="E20" s="103">
        <f>E19*0.8</f>
        <v>0</v>
      </c>
    </row>
  </sheetData>
  <mergeCells count="1">
    <mergeCell ref="B7:D7"/>
  </mergeCells>
  <pageMargins left="0.7" right="0.7" top="0.78740157499999996" bottom="0.78740157499999996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2"/>
  <sheetViews>
    <sheetView view="pageBreakPreview" zoomScale="115" zoomScaleNormal="100" zoomScaleSheetLayoutView="115" workbookViewId="0">
      <selection activeCell="E21" sqref="E21"/>
    </sheetView>
  </sheetViews>
  <sheetFormatPr defaultRowHeight="14.5"/>
  <cols>
    <col min="1" max="1" width="8.54296875" style="5" customWidth="1"/>
    <col min="2" max="2" width="31.54296875" style="158" customWidth="1"/>
    <col min="3" max="3" width="8.54296875" style="5" customWidth="1"/>
    <col min="4" max="4" width="10.7265625" style="5" customWidth="1"/>
    <col min="5" max="5" width="13.26953125" style="40" customWidth="1"/>
    <col min="6" max="6" width="15.81640625" style="5" bestFit="1" customWidth="1"/>
    <col min="7" max="8" width="8.54296875" style="5" customWidth="1"/>
    <col min="9" max="9" width="10.26953125" style="5" customWidth="1"/>
    <col min="10" max="1024" width="8.54296875" style="5" customWidth="1"/>
  </cols>
  <sheetData>
    <row r="1" spans="1:9" ht="23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8"/>
      <c r="I1" s="208"/>
    </row>
    <row r="2" spans="1:9" ht="15.5">
      <c r="A2" s="6" t="s">
        <v>15</v>
      </c>
      <c r="B2" s="154"/>
      <c r="C2" s="7"/>
      <c r="D2" s="7"/>
      <c r="E2" s="8"/>
      <c r="F2" s="9">
        <f>F4+F15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SUM(F5:F13)</f>
        <v>0</v>
      </c>
      <c r="H4" s="10"/>
      <c r="I4" s="10"/>
    </row>
    <row r="5" spans="1:9">
      <c r="A5" s="20" t="s">
        <v>17</v>
      </c>
      <c r="B5" s="41" t="s">
        <v>113</v>
      </c>
      <c r="C5" s="20" t="s">
        <v>19</v>
      </c>
      <c r="D5" s="21">
        <v>15</v>
      </c>
      <c r="E5" s="22"/>
      <c r="F5" s="23">
        <f t="shared" ref="F5:F11" si="0">E5*D5</f>
        <v>0</v>
      </c>
      <c r="H5" s="10"/>
      <c r="I5" s="10"/>
    </row>
    <row r="6" spans="1:9">
      <c r="A6" s="20" t="s">
        <v>17</v>
      </c>
      <c r="B6" s="41" t="s">
        <v>114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115</v>
      </c>
      <c r="C7" s="20" t="s">
        <v>20</v>
      </c>
      <c r="D7" s="21">
        <v>2</v>
      </c>
      <c r="E7" s="22"/>
      <c r="F7" s="23">
        <f t="shared" si="0"/>
        <v>0</v>
      </c>
      <c r="H7" s="10"/>
      <c r="I7" s="10"/>
    </row>
    <row r="8" spans="1:9" ht="24">
      <c r="A8" s="20" t="s">
        <v>17</v>
      </c>
      <c r="B8" s="41" t="s">
        <v>120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">
      <c r="A9" s="20" t="s">
        <v>17</v>
      </c>
      <c r="B9" s="41" t="s">
        <v>116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117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41" t="s">
        <v>122</v>
      </c>
      <c r="C11" s="20" t="s">
        <v>20</v>
      </c>
      <c r="D11" s="21">
        <v>1</v>
      </c>
      <c r="E11" s="22"/>
      <c r="F11" s="23">
        <f t="shared" si="0"/>
        <v>0</v>
      </c>
      <c r="H11" s="10"/>
      <c r="I11" s="10"/>
    </row>
    <row r="12" spans="1:9">
      <c r="A12" s="20" t="s">
        <v>17</v>
      </c>
      <c r="B12" s="24" t="s">
        <v>21</v>
      </c>
      <c r="C12" s="25"/>
      <c r="D12" s="27">
        <v>0.1</v>
      </c>
      <c r="E12" s="22">
        <f>SUM(F5:F8)</f>
        <v>0</v>
      </c>
      <c r="F12" s="23">
        <f>E12*0.1</f>
        <v>0</v>
      </c>
      <c r="H12" s="10"/>
      <c r="I12" s="10"/>
    </row>
    <row r="13" spans="1:9">
      <c r="A13" s="20" t="s">
        <v>17</v>
      </c>
      <c r="B13" s="24" t="s">
        <v>22</v>
      </c>
      <c r="C13" s="25"/>
      <c r="D13" s="27">
        <v>0.03</v>
      </c>
      <c r="E13" s="22">
        <f>SUM(F5:F10)</f>
        <v>0</v>
      </c>
      <c r="F13" s="23">
        <f>E13*D13</f>
        <v>0</v>
      </c>
      <c r="H13" s="10"/>
      <c r="I13" s="10"/>
    </row>
    <row r="14" spans="1:9">
      <c r="A14" s="20"/>
      <c r="B14" s="24"/>
      <c r="C14" s="25"/>
      <c r="D14" s="26"/>
      <c r="E14" s="28"/>
      <c r="F14" s="29"/>
      <c r="H14" s="10"/>
      <c r="I14" s="10"/>
    </row>
    <row r="15" spans="1:9">
      <c r="A15" s="30" t="s">
        <v>23</v>
      </c>
      <c r="B15" s="31" t="s">
        <v>24</v>
      </c>
      <c r="C15" s="32"/>
      <c r="D15" s="33"/>
      <c r="E15" s="34"/>
      <c r="F15" s="35">
        <f>SUM(F16:F19)+F21+F22+F20</f>
        <v>0</v>
      </c>
      <c r="H15" s="10"/>
      <c r="I15" s="10"/>
    </row>
    <row r="16" spans="1:9" ht="24">
      <c r="A16" s="20" t="s">
        <v>25</v>
      </c>
      <c r="B16" s="157" t="s">
        <v>118</v>
      </c>
      <c r="C16" s="25" t="s">
        <v>19</v>
      </c>
      <c r="D16" s="26">
        <v>15</v>
      </c>
      <c r="E16" s="28"/>
      <c r="F16" s="29">
        <f t="shared" ref="F16:F22" si="1">E16*D16</f>
        <v>0</v>
      </c>
      <c r="H16" s="10"/>
      <c r="I16" s="10"/>
    </row>
    <row r="17" spans="1:9">
      <c r="A17" s="20" t="s">
        <v>25</v>
      </c>
      <c r="B17" s="157" t="s">
        <v>119</v>
      </c>
      <c r="C17" s="25" t="s">
        <v>39</v>
      </c>
      <c r="D17" s="26">
        <v>1</v>
      </c>
      <c r="E17" s="28"/>
      <c r="F17" s="29">
        <f t="shared" si="1"/>
        <v>0</v>
      </c>
      <c r="H17" s="10"/>
      <c r="I17" s="10"/>
    </row>
    <row r="18" spans="1:9" ht="24">
      <c r="A18" s="20" t="s">
        <v>25</v>
      </c>
      <c r="B18" s="157" t="s">
        <v>121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 ht="24">
      <c r="A19" s="20" t="s">
        <v>25</v>
      </c>
      <c r="B19" s="157" t="s">
        <v>123</v>
      </c>
      <c r="C19" s="25" t="s">
        <v>26</v>
      </c>
      <c r="D19" s="26">
        <v>1</v>
      </c>
      <c r="E19" s="28"/>
      <c r="F19" s="29">
        <f t="shared" si="1"/>
        <v>0</v>
      </c>
      <c r="H19" s="10"/>
      <c r="I19" s="10"/>
    </row>
    <row r="20" spans="1:9">
      <c r="A20" s="20" t="s">
        <v>25</v>
      </c>
      <c r="B20" s="157" t="s">
        <v>27</v>
      </c>
      <c r="C20" s="36"/>
      <c r="D20" s="37">
        <v>0.03</v>
      </c>
      <c r="E20" s="38">
        <f>SUM(F16:F19)</f>
        <v>0</v>
      </c>
      <c r="F20" s="39">
        <f t="shared" si="1"/>
        <v>0</v>
      </c>
      <c r="H20" s="10"/>
      <c r="I20" s="10"/>
    </row>
    <row r="21" spans="1:9">
      <c r="A21" s="20" t="s">
        <v>25</v>
      </c>
      <c r="B21" s="41" t="s">
        <v>29</v>
      </c>
      <c r="C21" s="20"/>
      <c r="D21" s="27">
        <v>4.4999999999999998E-2</v>
      </c>
      <c r="E21" s="42">
        <f>SUM(F5:F10)</f>
        <v>0</v>
      </c>
      <c r="F21" s="29">
        <f t="shared" si="1"/>
        <v>0</v>
      </c>
    </row>
    <row r="22" spans="1:9">
      <c r="A22" s="20" t="s">
        <v>25</v>
      </c>
      <c r="B22" s="41" t="s">
        <v>30</v>
      </c>
      <c r="C22" s="20"/>
      <c r="D22" s="27">
        <v>0.03</v>
      </c>
      <c r="E22" s="42">
        <f>SUM(F5:F10)</f>
        <v>0</v>
      </c>
      <c r="F22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view="pageBreakPreview" topLeftCell="A5" zoomScale="115" zoomScaleNormal="100" zoomScaleSheetLayoutView="115" workbookViewId="0">
      <selection activeCell="F40" sqref="F40"/>
    </sheetView>
  </sheetViews>
  <sheetFormatPr defaultRowHeight="14.5"/>
  <cols>
    <col min="1" max="1" width="5" customWidth="1"/>
    <col min="2" max="2" width="28.7265625" bestFit="1" customWidth="1"/>
    <col min="3" max="3" width="3.1796875" bestFit="1" customWidth="1"/>
    <col min="4" max="4" width="9.17968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SUM(I5:I41)</f>
        <v>0</v>
      </c>
    </row>
    <row r="5" spans="1:9" ht="23">
      <c r="A5" s="80" t="s">
        <v>51</v>
      </c>
      <c r="B5" s="129" t="s">
        <v>184</v>
      </c>
      <c r="C5" s="83" t="s">
        <v>26</v>
      </c>
      <c r="D5" s="152">
        <v>1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 ht="23">
      <c r="A6" s="80" t="s">
        <v>51</v>
      </c>
      <c r="B6" s="129" t="s">
        <v>84</v>
      </c>
      <c r="C6" s="83" t="s">
        <v>26</v>
      </c>
      <c r="D6" s="152">
        <v>1</v>
      </c>
      <c r="E6" s="85"/>
      <c r="F6" s="85"/>
      <c r="G6" s="85">
        <f t="shared" ref="G6:G37" si="0">E6*D6</f>
        <v>0</v>
      </c>
      <c r="H6" s="85">
        <f t="shared" ref="H6:H37" si="1">F6*D6</f>
        <v>0</v>
      </c>
      <c r="I6" s="153">
        <f t="shared" ref="I6:I37" si="2">H6+G6</f>
        <v>0</v>
      </c>
    </row>
    <row r="7" spans="1:9">
      <c r="A7" s="80" t="s">
        <v>51</v>
      </c>
      <c r="B7" s="129" t="s">
        <v>183</v>
      </c>
      <c r="C7" s="83" t="s">
        <v>26</v>
      </c>
      <c r="D7" s="152">
        <v>1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 ht="23">
      <c r="A8" s="80" t="s">
        <v>51</v>
      </c>
      <c r="B8" s="179" t="s">
        <v>124</v>
      </c>
      <c r="C8" s="180" t="s">
        <v>26</v>
      </c>
      <c r="D8" s="181">
        <v>1</v>
      </c>
      <c r="E8" s="182"/>
      <c r="F8" s="182"/>
      <c r="G8" s="85">
        <f t="shared" ref="G8:G34" si="3">E8*D8</f>
        <v>0</v>
      </c>
      <c r="H8" s="85">
        <f t="shared" ref="H8:H34" si="4">F8*D8</f>
        <v>0</v>
      </c>
      <c r="I8" s="153">
        <f t="shared" ref="I8:I34" si="5">H8+G8</f>
        <v>0</v>
      </c>
    </row>
    <row r="9" spans="1:9" ht="23">
      <c r="A9" s="178" t="s">
        <v>51</v>
      </c>
      <c r="B9" s="179" t="s">
        <v>125</v>
      </c>
      <c r="C9" s="180" t="s">
        <v>26</v>
      </c>
      <c r="D9" s="181">
        <v>1</v>
      </c>
      <c r="E9" s="182"/>
      <c r="F9" s="182"/>
      <c r="G9" s="182">
        <f t="shared" si="3"/>
        <v>0</v>
      </c>
      <c r="H9" s="182">
        <f t="shared" si="4"/>
        <v>0</v>
      </c>
      <c r="I9" s="183">
        <f t="shared" si="5"/>
        <v>0</v>
      </c>
    </row>
    <row r="10" spans="1:9" ht="23">
      <c r="A10" s="80" t="s">
        <v>51</v>
      </c>
      <c r="B10" s="129" t="s">
        <v>126</v>
      </c>
      <c r="C10" s="180" t="s">
        <v>26</v>
      </c>
      <c r="D10" s="152">
        <v>1</v>
      </c>
      <c r="E10" s="85"/>
      <c r="F10" s="85"/>
      <c r="G10" s="85">
        <f t="shared" si="3"/>
        <v>0</v>
      </c>
      <c r="H10" s="85">
        <f t="shared" si="4"/>
        <v>0</v>
      </c>
      <c r="I10" s="153">
        <f t="shared" si="5"/>
        <v>0</v>
      </c>
    </row>
    <row r="11" spans="1:9" ht="23">
      <c r="A11" s="178" t="s">
        <v>51</v>
      </c>
      <c r="B11" s="179" t="s">
        <v>127</v>
      </c>
      <c r="C11" s="180" t="s">
        <v>26</v>
      </c>
      <c r="D11" s="181">
        <v>1</v>
      </c>
      <c r="E11" s="182"/>
      <c r="F11" s="182"/>
      <c r="G11" s="182">
        <f t="shared" si="3"/>
        <v>0</v>
      </c>
      <c r="H11" s="182">
        <f t="shared" si="4"/>
        <v>0</v>
      </c>
      <c r="I11" s="183">
        <f t="shared" si="5"/>
        <v>0</v>
      </c>
    </row>
    <row r="12" spans="1:9">
      <c r="A12" s="178" t="s">
        <v>51</v>
      </c>
      <c r="B12" s="179" t="s">
        <v>81</v>
      </c>
      <c r="C12" s="180" t="s">
        <v>26</v>
      </c>
      <c r="D12" s="181">
        <v>3</v>
      </c>
      <c r="E12" s="182"/>
      <c r="F12" s="182"/>
      <c r="G12" s="182">
        <f t="shared" si="3"/>
        <v>0</v>
      </c>
      <c r="H12" s="182">
        <f t="shared" si="4"/>
        <v>0</v>
      </c>
      <c r="I12" s="183">
        <f t="shared" si="5"/>
        <v>0</v>
      </c>
    </row>
    <row r="13" spans="1:9" ht="23">
      <c r="A13" s="178" t="s">
        <v>51</v>
      </c>
      <c r="B13" s="179" t="s">
        <v>128</v>
      </c>
      <c r="C13" s="180"/>
      <c r="D13" s="181">
        <v>1</v>
      </c>
      <c r="E13" s="182"/>
      <c r="F13" s="182"/>
      <c r="G13" s="182">
        <f t="shared" si="3"/>
        <v>0</v>
      </c>
      <c r="H13" s="182">
        <f t="shared" si="4"/>
        <v>0</v>
      </c>
      <c r="I13" s="183">
        <f t="shared" si="5"/>
        <v>0</v>
      </c>
    </row>
    <row r="14" spans="1:9">
      <c r="A14" s="178" t="s">
        <v>51</v>
      </c>
      <c r="B14" s="179" t="s">
        <v>82</v>
      </c>
      <c r="C14" s="180" t="s">
        <v>26</v>
      </c>
      <c r="D14" s="181">
        <v>3</v>
      </c>
      <c r="E14" s="182"/>
      <c r="F14" s="182"/>
      <c r="G14" s="182">
        <f t="shared" si="3"/>
        <v>0</v>
      </c>
      <c r="H14" s="182">
        <f t="shared" si="4"/>
        <v>0</v>
      </c>
      <c r="I14" s="183">
        <f t="shared" si="5"/>
        <v>0</v>
      </c>
    </row>
    <row r="15" spans="1:9">
      <c r="A15" s="178" t="s">
        <v>51</v>
      </c>
      <c r="B15" s="179" t="s">
        <v>83</v>
      </c>
      <c r="C15" s="180" t="s">
        <v>26</v>
      </c>
      <c r="D15" s="181">
        <v>1</v>
      </c>
      <c r="E15" s="182"/>
      <c r="F15" s="182"/>
      <c r="G15" s="182">
        <f t="shared" si="3"/>
        <v>0</v>
      </c>
      <c r="H15" s="182">
        <f t="shared" si="4"/>
        <v>0</v>
      </c>
      <c r="I15" s="183">
        <f t="shared" si="5"/>
        <v>0</v>
      </c>
    </row>
    <row r="16" spans="1:9">
      <c r="A16" s="80" t="s">
        <v>51</v>
      </c>
      <c r="B16" s="87" t="s">
        <v>129</v>
      </c>
      <c r="C16" s="180" t="s">
        <v>26</v>
      </c>
      <c r="D16" s="152">
        <v>2</v>
      </c>
      <c r="E16" s="85"/>
      <c r="F16" s="85"/>
      <c r="G16" s="182">
        <f t="shared" si="3"/>
        <v>0</v>
      </c>
      <c r="H16" s="85">
        <f t="shared" si="4"/>
        <v>0</v>
      </c>
      <c r="I16" s="153">
        <f t="shared" si="5"/>
        <v>0</v>
      </c>
    </row>
    <row r="17" spans="1:9">
      <c r="A17" s="80" t="s">
        <v>51</v>
      </c>
      <c r="B17" s="129" t="s">
        <v>130</v>
      </c>
      <c r="C17" s="180" t="s">
        <v>26</v>
      </c>
      <c r="D17" s="152">
        <v>3</v>
      </c>
      <c r="E17" s="184"/>
      <c r="F17" s="85"/>
      <c r="G17" s="182">
        <f t="shared" si="3"/>
        <v>0</v>
      </c>
      <c r="H17" s="85">
        <f t="shared" si="4"/>
        <v>0</v>
      </c>
      <c r="I17" s="153">
        <f t="shared" si="5"/>
        <v>0</v>
      </c>
    </row>
    <row r="18" spans="1:9">
      <c r="A18" s="178" t="s">
        <v>51</v>
      </c>
      <c r="B18" s="179" t="s">
        <v>185</v>
      </c>
      <c r="C18" s="180" t="s">
        <v>26</v>
      </c>
      <c r="D18" s="181">
        <v>4</v>
      </c>
      <c r="E18" s="182"/>
      <c r="F18" s="182"/>
      <c r="G18" s="182">
        <f t="shared" si="3"/>
        <v>0</v>
      </c>
      <c r="H18" s="85">
        <f t="shared" si="4"/>
        <v>0</v>
      </c>
      <c r="I18" s="153">
        <f t="shared" si="5"/>
        <v>0</v>
      </c>
    </row>
    <row r="19" spans="1:9" ht="23">
      <c r="A19" s="80" t="s">
        <v>51</v>
      </c>
      <c r="B19" s="129" t="s">
        <v>186</v>
      </c>
      <c r="C19" s="180" t="s">
        <v>26</v>
      </c>
      <c r="D19" s="152">
        <v>1</v>
      </c>
      <c r="E19" s="85"/>
      <c r="F19" s="85"/>
      <c r="G19" s="182">
        <f t="shared" si="3"/>
        <v>0</v>
      </c>
      <c r="H19" s="85">
        <f t="shared" si="4"/>
        <v>0</v>
      </c>
      <c r="I19" s="153">
        <f t="shared" si="5"/>
        <v>0</v>
      </c>
    </row>
    <row r="20" spans="1:9">
      <c r="A20" s="80" t="s">
        <v>51</v>
      </c>
      <c r="B20" s="179" t="s">
        <v>131</v>
      </c>
      <c r="C20" s="180" t="s">
        <v>26</v>
      </c>
      <c r="D20" s="181">
        <v>1</v>
      </c>
      <c r="E20" s="182"/>
      <c r="F20" s="182"/>
      <c r="G20" s="182">
        <f t="shared" si="3"/>
        <v>0</v>
      </c>
      <c r="H20" s="182">
        <f t="shared" si="4"/>
        <v>0</v>
      </c>
      <c r="I20" s="183">
        <f t="shared" si="5"/>
        <v>0</v>
      </c>
    </row>
    <row r="21" spans="1:9">
      <c r="A21" s="178" t="s">
        <v>51</v>
      </c>
      <c r="B21" s="179" t="s">
        <v>132</v>
      </c>
      <c r="C21" s="180" t="s">
        <v>26</v>
      </c>
      <c r="D21" s="181">
        <v>1</v>
      </c>
      <c r="E21" s="182"/>
      <c r="F21" s="182"/>
      <c r="G21" s="182">
        <f t="shared" si="3"/>
        <v>0</v>
      </c>
      <c r="H21" s="182">
        <f t="shared" si="4"/>
        <v>0</v>
      </c>
      <c r="I21" s="183">
        <f t="shared" si="5"/>
        <v>0</v>
      </c>
    </row>
    <row r="22" spans="1:9" ht="23">
      <c r="A22" s="178" t="s">
        <v>51</v>
      </c>
      <c r="B22" s="179" t="s">
        <v>139</v>
      </c>
      <c r="C22" s="180" t="s">
        <v>20</v>
      </c>
      <c r="D22" s="181">
        <v>1</v>
      </c>
      <c r="E22" s="182"/>
      <c r="F22" s="182"/>
      <c r="G22" s="182">
        <f t="shared" si="3"/>
        <v>0</v>
      </c>
      <c r="H22" s="182">
        <f t="shared" si="4"/>
        <v>0</v>
      </c>
      <c r="I22" s="183">
        <f t="shared" si="5"/>
        <v>0</v>
      </c>
    </row>
    <row r="23" spans="1:9" ht="23">
      <c r="A23" s="178" t="s">
        <v>51</v>
      </c>
      <c r="B23" s="179" t="s">
        <v>140</v>
      </c>
      <c r="C23" s="180" t="s">
        <v>26</v>
      </c>
      <c r="D23" s="181">
        <v>3</v>
      </c>
      <c r="E23" s="182"/>
      <c r="F23" s="182"/>
      <c r="G23" s="182">
        <f t="shared" si="3"/>
        <v>0</v>
      </c>
      <c r="H23" s="182">
        <f t="shared" si="4"/>
        <v>0</v>
      </c>
      <c r="I23" s="183">
        <f t="shared" si="5"/>
        <v>0</v>
      </c>
    </row>
    <row r="24" spans="1:9" ht="23">
      <c r="A24" s="80" t="s">
        <v>51</v>
      </c>
      <c r="B24" s="179" t="s">
        <v>86</v>
      </c>
      <c r="C24" s="180" t="s">
        <v>26</v>
      </c>
      <c r="D24" s="181">
        <v>2</v>
      </c>
      <c r="E24" s="182"/>
      <c r="F24" s="182"/>
      <c r="G24" s="182">
        <f t="shared" si="3"/>
        <v>0</v>
      </c>
      <c r="H24" s="182">
        <f t="shared" si="4"/>
        <v>0</v>
      </c>
      <c r="I24" s="183">
        <f t="shared" si="5"/>
        <v>0</v>
      </c>
    </row>
    <row r="25" spans="1:9" ht="23">
      <c r="A25" s="80" t="s">
        <v>51</v>
      </c>
      <c r="B25" s="179" t="s">
        <v>87</v>
      </c>
      <c r="C25" s="180" t="s">
        <v>26</v>
      </c>
      <c r="D25" s="181">
        <v>1</v>
      </c>
      <c r="E25" s="182"/>
      <c r="F25" s="182"/>
      <c r="G25" s="182">
        <f t="shared" si="3"/>
        <v>0</v>
      </c>
      <c r="H25" s="182">
        <f t="shared" si="4"/>
        <v>0</v>
      </c>
      <c r="I25" s="183">
        <f t="shared" si="5"/>
        <v>0</v>
      </c>
    </row>
    <row r="26" spans="1:9" ht="23">
      <c r="A26" s="178" t="s">
        <v>51</v>
      </c>
      <c r="B26" s="179" t="s">
        <v>89</v>
      </c>
      <c r="C26" s="180" t="s">
        <v>26</v>
      </c>
      <c r="D26" s="181">
        <v>1</v>
      </c>
      <c r="E26" s="182"/>
      <c r="F26" s="182"/>
      <c r="G26" s="182">
        <f t="shared" si="3"/>
        <v>0</v>
      </c>
      <c r="H26" s="182">
        <f t="shared" si="4"/>
        <v>0</v>
      </c>
      <c r="I26" s="183">
        <f t="shared" si="5"/>
        <v>0</v>
      </c>
    </row>
    <row r="27" spans="1:9" ht="23">
      <c r="A27" s="178" t="s">
        <v>51</v>
      </c>
      <c r="B27" s="179" t="s">
        <v>138</v>
      </c>
      <c r="C27" s="180" t="s">
        <v>26</v>
      </c>
      <c r="D27" s="181">
        <v>1</v>
      </c>
      <c r="E27" s="182"/>
      <c r="F27" s="182"/>
      <c r="G27" s="182">
        <f t="shared" si="3"/>
        <v>0</v>
      </c>
      <c r="H27" s="182">
        <f t="shared" si="4"/>
        <v>0</v>
      </c>
      <c r="I27" s="183">
        <f t="shared" si="5"/>
        <v>0</v>
      </c>
    </row>
    <row r="28" spans="1:9">
      <c r="A28" s="178" t="s">
        <v>51</v>
      </c>
      <c r="B28" s="179" t="s">
        <v>85</v>
      </c>
      <c r="C28" s="180" t="s">
        <v>26</v>
      </c>
      <c r="D28" s="181">
        <v>1</v>
      </c>
      <c r="E28" s="182"/>
      <c r="F28" s="182"/>
      <c r="G28" s="182">
        <f t="shared" si="3"/>
        <v>0</v>
      </c>
      <c r="H28" s="182">
        <f t="shared" si="4"/>
        <v>0</v>
      </c>
      <c r="I28" s="183">
        <f t="shared" si="5"/>
        <v>0</v>
      </c>
    </row>
    <row r="29" spans="1:9">
      <c r="A29" s="178" t="s">
        <v>51</v>
      </c>
      <c r="B29" s="179" t="s">
        <v>133</v>
      </c>
      <c r="C29" s="180" t="s">
        <v>26</v>
      </c>
      <c r="D29" s="181">
        <v>16</v>
      </c>
      <c r="E29" s="182"/>
      <c r="F29" s="182"/>
      <c r="G29" s="182">
        <f t="shared" si="3"/>
        <v>0</v>
      </c>
      <c r="H29" s="182">
        <f t="shared" si="4"/>
        <v>0</v>
      </c>
      <c r="I29" s="183">
        <f t="shared" si="5"/>
        <v>0</v>
      </c>
    </row>
    <row r="30" spans="1:9">
      <c r="A30" s="178" t="s">
        <v>51</v>
      </c>
      <c r="B30" s="179" t="s">
        <v>134</v>
      </c>
      <c r="C30" s="180" t="s">
        <v>26</v>
      </c>
      <c r="D30" s="181">
        <v>11</v>
      </c>
      <c r="E30" s="182"/>
      <c r="F30" s="182"/>
      <c r="G30" s="182">
        <f t="shared" si="3"/>
        <v>0</v>
      </c>
      <c r="H30" s="182">
        <f t="shared" si="4"/>
        <v>0</v>
      </c>
      <c r="I30" s="183">
        <f t="shared" si="5"/>
        <v>0</v>
      </c>
    </row>
    <row r="31" spans="1:9">
      <c r="A31" s="178" t="s">
        <v>51</v>
      </c>
      <c r="B31" s="179" t="s">
        <v>135</v>
      </c>
      <c r="C31" s="180" t="s">
        <v>26</v>
      </c>
      <c r="D31" s="181">
        <v>8</v>
      </c>
      <c r="E31" s="182"/>
      <c r="F31" s="182"/>
      <c r="G31" s="182">
        <f t="shared" si="3"/>
        <v>0</v>
      </c>
      <c r="H31" s="182">
        <f t="shared" si="4"/>
        <v>0</v>
      </c>
      <c r="I31" s="183">
        <f t="shared" si="5"/>
        <v>0</v>
      </c>
    </row>
    <row r="32" spans="1:9">
      <c r="A32" s="178" t="s">
        <v>51</v>
      </c>
      <c r="B32" s="179" t="s">
        <v>136</v>
      </c>
      <c r="C32" s="180" t="s">
        <v>26</v>
      </c>
      <c r="D32" s="181">
        <v>4</v>
      </c>
      <c r="E32" s="182"/>
      <c r="F32" s="182"/>
      <c r="G32" s="182">
        <f t="shared" si="3"/>
        <v>0</v>
      </c>
      <c r="H32" s="182">
        <f t="shared" si="4"/>
        <v>0</v>
      </c>
      <c r="I32" s="183">
        <f t="shared" si="5"/>
        <v>0</v>
      </c>
    </row>
    <row r="33" spans="1:9">
      <c r="A33" s="80" t="s">
        <v>51</v>
      </c>
      <c r="B33" s="129" t="s">
        <v>77</v>
      </c>
      <c r="C33" s="83" t="s">
        <v>26</v>
      </c>
      <c r="D33" s="152">
        <v>10</v>
      </c>
      <c r="E33" s="85"/>
      <c r="F33" s="85"/>
      <c r="G33" s="85">
        <f t="shared" si="3"/>
        <v>0</v>
      </c>
      <c r="H33" s="85">
        <f t="shared" si="4"/>
        <v>0</v>
      </c>
      <c r="I33" s="153">
        <f t="shared" si="5"/>
        <v>0</v>
      </c>
    </row>
    <row r="34" spans="1:9">
      <c r="A34" s="80" t="s">
        <v>51</v>
      </c>
      <c r="B34" s="129" t="s">
        <v>78</v>
      </c>
      <c r="C34" s="83" t="s">
        <v>26</v>
      </c>
      <c r="D34" s="152">
        <v>2</v>
      </c>
      <c r="E34" s="85"/>
      <c r="F34" s="85"/>
      <c r="G34" s="85">
        <f t="shared" si="3"/>
        <v>0</v>
      </c>
      <c r="H34" s="85">
        <f t="shared" si="4"/>
        <v>0</v>
      </c>
      <c r="I34" s="153">
        <f t="shared" si="5"/>
        <v>0</v>
      </c>
    </row>
    <row r="35" spans="1:9" ht="23">
      <c r="A35" s="80" t="s">
        <v>51</v>
      </c>
      <c r="B35" s="87" t="s">
        <v>71</v>
      </c>
      <c r="C35" s="83" t="s">
        <v>26</v>
      </c>
      <c r="D35" s="152">
        <v>1</v>
      </c>
      <c r="E35" s="85"/>
      <c r="F35" s="85"/>
      <c r="G35" s="85">
        <f t="shared" si="0"/>
        <v>0</v>
      </c>
      <c r="H35" s="85">
        <f t="shared" si="1"/>
        <v>0</v>
      </c>
      <c r="I35" s="153">
        <f t="shared" si="2"/>
        <v>0</v>
      </c>
    </row>
    <row r="36" spans="1:9">
      <c r="A36" s="80" t="s">
        <v>51</v>
      </c>
      <c r="B36" s="87" t="s">
        <v>137</v>
      </c>
      <c r="C36" s="83" t="s">
        <v>26</v>
      </c>
      <c r="D36" s="152">
        <v>1</v>
      </c>
      <c r="E36" s="85"/>
      <c r="F36" s="85"/>
      <c r="G36" s="85">
        <f t="shared" si="0"/>
        <v>0</v>
      </c>
      <c r="H36" s="85">
        <f t="shared" si="1"/>
        <v>0</v>
      </c>
      <c r="I36" s="153">
        <f t="shared" si="2"/>
        <v>0</v>
      </c>
    </row>
    <row r="37" spans="1:9" ht="46">
      <c r="A37" s="80" t="s">
        <v>51</v>
      </c>
      <c r="B37" s="87" t="s">
        <v>88</v>
      </c>
      <c r="C37" s="83" t="s">
        <v>39</v>
      </c>
      <c r="D37" s="152">
        <v>1</v>
      </c>
      <c r="E37" s="152"/>
      <c r="F37" s="85"/>
      <c r="G37" s="85">
        <f t="shared" si="0"/>
        <v>0</v>
      </c>
      <c r="H37" s="85">
        <f t="shared" si="1"/>
        <v>0</v>
      </c>
      <c r="I37" s="153">
        <f t="shared" si="2"/>
        <v>0</v>
      </c>
    </row>
    <row r="38" spans="1:9" ht="34.5">
      <c r="A38" s="80"/>
      <c r="B38" s="87" t="s">
        <v>72</v>
      </c>
      <c r="C38" s="83" t="s">
        <v>39</v>
      </c>
      <c r="D38" s="152">
        <v>1</v>
      </c>
      <c r="E38" s="152"/>
      <c r="F38" s="85"/>
      <c r="G38" s="85">
        <f t="shared" ref="G38" si="6">E38*D38</f>
        <v>0</v>
      </c>
      <c r="H38" s="85">
        <f t="shared" ref="H38" si="7">F38*D38</f>
        <v>0</v>
      </c>
      <c r="I38" s="153">
        <f t="shared" ref="I38" si="8">H38+G38</f>
        <v>0</v>
      </c>
    </row>
    <row r="39" spans="1:9">
      <c r="A39" s="81"/>
      <c r="B39" s="87" t="s">
        <v>27</v>
      </c>
      <c r="C39" s="83"/>
      <c r="D39" s="88">
        <v>0.03</v>
      </c>
      <c r="E39" s="81"/>
      <c r="F39" s="81"/>
      <c r="G39" s="85"/>
      <c r="H39" s="85">
        <f>SUM(H5:H36)</f>
        <v>0</v>
      </c>
      <c r="I39" s="86">
        <f>0.03*H39</f>
        <v>0</v>
      </c>
    </row>
    <row r="40" spans="1:9">
      <c r="A40" s="81"/>
      <c r="B40" s="82" t="s">
        <v>52</v>
      </c>
      <c r="C40" s="83"/>
      <c r="D40" s="84">
        <v>4.4999999999999998E-2</v>
      </c>
      <c r="E40" s="81"/>
      <c r="F40" s="81"/>
      <c r="G40" s="85"/>
      <c r="H40" s="85">
        <f>SUM(H5:H36)</f>
        <v>0</v>
      </c>
      <c r="I40" s="86">
        <f>0.045*H40</f>
        <v>0</v>
      </c>
    </row>
    <row r="41" spans="1:9">
      <c r="A41" s="81"/>
      <c r="B41" s="87" t="s">
        <v>53</v>
      </c>
      <c r="C41" s="83"/>
      <c r="D41" s="88">
        <v>0.03</v>
      </c>
      <c r="E41" s="81"/>
      <c r="F41" s="81"/>
      <c r="G41" s="85"/>
      <c r="H41" s="85">
        <f>SUM(G5:G36)</f>
        <v>0</v>
      </c>
      <c r="I41" s="86">
        <f>0.03*H41</f>
        <v>0</v>
      </c>
    </row>
  </sheetData>
  <pageMargins left="0.7" right="0.7" top="0.78740157499999996" bottom="0.78740157499999996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H17"/>
  <sheetViews>
    <sheetView view="pageBreakPreview" topLeftCell="B1" zoomScale="115" zoomScaleNormal="100" zoomScaleSheetLayoutView="115" workbookViewId="0">
      <selection activeCell="B11" sqref="B11"/>
    </sheetView>
  </sheetViews>
  <sheetFormatPr defaultRowHeight="14.5"/>
  <cols>
    <col min="1" max="1" width="8.54296875" style="107" customWidth="1"/>
    <col min="2" max="2" width="71.453125" style="107" customWidth="1"/>
    <col min="3" max="3" width="8.54296875" style="107" customWidth="1"/>
    <col min="4" max="5" width="10.7265625" style="107" customWidth="1"/>
    <col min="6" max="6" width="10.7265625" style="138" customWidth="1"/>
    <col min="7" max="7" width="10.7265625" style="107" customWidth="1"/>
    <col min="8" max="8" width="11.1796875" style="107" bestFit="1" customWidth="1"/>
    <col min="9" max="9" width="15.1796875" style="107" customWidth="1"/>
    <col min="10" max="10" width="8.54296875" style="107" customWidth="1"/>
    <col min="11" max="11" width="8.81640625" style="107" customWidth="1"/>
    <col min="12" max="12" width="9" style="107" customWidth="1"/>
    <col min="13" max="13" width="8.81640625" style="107" customWidth="1"/>
    <col min="14" max="1022" width="8.54296875" style="107" customWidth="1"/>
  </cols>
  <sheetData>
    <row r="1" spans="1:12" ht="34.5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80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79</v>
      </c>
      <c r="C4" s="119"/>
      <c r="D4" s="120"/>
      <c r="E4" s="134"/>
      <c r="F4" s="134"/>
      <c r="G4" s="120"/>
      <c r="H4" s="121"/>
      <c r="I4" s="122">
        <f>SUM(I5:I17)</f>
        <v>0</v>
      </c>
    </row>
    <row r="5" spans="1:12">
      <c r="A5" s="116" t="s">
        <v>51</v>
      </c>
      <c r="B5" s="24" t="s">
        <v>156</v>
      </c>
      <c r="C5" s="124" t="s">
        <v>19</v>
      </c>
      <c r="D5" s="26">
        <v>40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3" si="2">G5+H5</f>
        <v>0</v>
      </c>
      <c r="L5" s="138"/>
    </row>
    <row r="6" spans="1:12">
      <c r="A6" s="116" t="s">
        <v>51</v>
      </c>
      <c r="B6" s="24" t="s">
        <v>150</v>
      </c>
      <c r="C6" s="25" t="s">
        <v>19</v>
      </c>
      <c r="D6" s="26">
        <v>40</v>
      </c>
      <c r="E6" s="159"/>
      <c r="F6" s="159"/>
      <c r="G6" s="26">
        <f t="shared" ref="G6:G13" si="3">D6*E6</f>
        <v>0</v>
      </c>
      <c r="H6" s="160">
        <f t="shared" ref="H6:H13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151</v>
      </c>
      <c r="C7" s="124" t="s">
        <v>26</v>
      </c>
      <c r="D7" s="125">
        <v>80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152</v>
      </c>
      <c r="C8" s="124" t="s">
        <v>26</v>
      </c>
      <c r="D8" s="125">
        <v>160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123" t="s">
        <v>153</v>
      </c>
      <c r="C9" s="124" t="s">
        <v>26</v>
      </c>
      <c r="D9" s="125">
        <v>10</v>
      </c>
      <c r="E9" s="135"/>
      <c r="F9" s="135"/>
      <c r="G9" s="26">
        <f t="shared" si="3"/>
        <v>0</v>
      </c>
      <c r="H9" s="160">
        <f t="shared" si="4"/>
        <v>0</v>
      </c>
      <c r="I9" s="29">
        <f t="shared" si="2"/>
        <v>0</v>
      </c>
      <c r="L9" s="138"/>
    </row>
    <row r="10" spans="1:12">
      <c r="A10" s="116" t="s">
        <v>51</v>
      </c>
      <c r="B10" s="123" t="s">
        <v>178</v>
      </c>
      <c r="C10" s="124" t="s">
        <v>26</v>
      </c>
      <c r="D10" s="125">
        <v>80</v>
      </c>
      <c r="E10" s="135"/>
      <c r="F10" s="135"/>
      <c r="G10" s="26">
        <f t="shared" si="3"/>
        <v>0</v>
      </c>
      <c r="H10" s="160">
        <f t="shared" si="4"/>
        <v>0</v>
      </c>
      <c r="I10" s="29">
        <f t="shared" si="2"/>
        <v>0</v>
      </c>
      <c r="L10" s="138"/>
    </row>
    <row r="11" spans="1:12">
      <c r="A11" s="116"/>
      <c r="B11" s="123"/>
      <c r="C11" s="124"/>
      <c r="D11" s="125"/>
      <c r="E11" s="135"/>
      <c r="F11" s="135"/>
      <c r="G11" s="26"/>
      <c r="H11" s="160"/>
      <c r="I11" s="29"/>
    </row>
    <row r="12" spans="1:12">
      <c r="A12" s="116" t="s">
        <v>51</v>
      </c>
      <c r="B12" s="24" t="s">
        <v>154</v>
      </c>
      <c r="C12" s="124" t="s">
        <v>39</v>
      </c>
      <c r="D12" s="26">
        <v>1</v>
      </c>
      <c r="E12" s="159"/>
      <c r="F12" s="159"/>
      <c r="G12" s="26">
        <f t="shared" si="3"/>
        <v>0</v>
      </c>
      <c r="H12" s="160">
        <f t="shared" si="4"/>
        <v>0</v>
      </c>
      <c r="I12" s="29">
        <f t="shared" si="2"/>
        <v>0</v>
      </c>
    </row>
    <row r="13" spans="1:12">
      <c r="A13" s="20"/>
      <c r="B13" s="24" t="s">
        <v>155</v>
      </c>
      <c r="C13" s="25" t="s">
        <v>39</v>
      </c>
      <c r="D13" s="26">
        <v>1</v>
      </c>
      <c r="E13" s="159"/>
      <c r="F13" s="159"/>
      <c r="G13" s="26">
        <f t="shared" si="3"/>
        <v>0</v>
      </c>
      <c r="H13" s="160">
        <f t="shared" si="4"/>
        <v>0</v>
      </c>
      <c r="I13" s="29">
        <f t="shared" si="2"/>
        <v>0</v>
      </c>
    </row>
    <row r="14" spans="1:12">
      <c r="A14" s="116"/>
      <c r="B14" s="24"/>
      <c r="C14" s="25"/>
      <c r="D14" s="26"/>
      <c r="E14" s="159"/>
      <c r="F14" s="159"/>
      <c r="G14" s="125"/>
      <c r="H14" s="126"/>
      <c r="I14" s="127"/>
    </row>
    <row r="15" spans="1:12">
      <c r="A15" s="116" t="s">
        <v>25</v>
      </c>
      <c r="B15" s="128" t="s">
        <v>27</v>
      </c>
      <c r="C15" s="124"/>
      <c r="D15" s="131">
        <v>0.03</v>
      </c>
      <c r="E15" s="135"/>
      <c r="F15" s="135">
        <f>0.03*SUM(H5:H12)</f>
        <v>0</v>
      </c>
      <c r="G15" s="131"/>
      <c r="H15" s="132">
        <f t="shared" ref="H15:H16" si="5">F15</f>
        <v>0</v>
      </c>
      <c r="I15" s="127">
        <f>H15+G15</f>
        <v>0</v>
      </c>
    </row>
    <row r="16" spans="1:12">
      <c r="A16" s="116" t="s">
        <v>25</v>
      </c>
      <c r="B16" s="130" t="s">
        <v>29</v>
      </c>
      <c r="C16" s="116"/>
      <c r="D16" s="131">
        <v>4.4999999999999998E-2</v>
      </c>
      <c r="E16" s="135"/>
      <c r="F16" s="135">
        <f>0.045*SUM(G1:G12)</f>
        <v>0</v>
      </c>
      <c r="G16" s="131"/>
      <c r="H16" s="132">
        <f t="shared" si="5"/>
        <v>0</v>
      </c>
      <c r="I16" s="127">
        <f>H16+G16</f>
        <v>0</v>
      </c>
    </row>
    <row r="17" spans="1:9">
      <c r="A17" s="116" t="s">
        <v>25</v>
      </c>
      <c r="B17" s="130" t="s">
        <v>30</v>
      </c>
      <c r="C17" s="116"/>
      <c r="D17" s="131">
        <v>0.03</v>
      </c>
      <c r="E17" s="135"/>
      <c r="F17" s="135">
        <f>SUM(G5:G12)*0.03</f>
        <v>0</v>
      </c>
      <c r="G17" s="135"/>
      <c r="H17" s="132">
        <f>F17</f>
        <v>0</v>
      </c>
      <c r="I17" s="127">
        <f>H17+G17</f>
        <v>0</v>
      </c>
    </row>
  </sheetData>
  <pageMargins left="0.7" right="0.7" top="0.78740157499999996" bottom="0.78740157499999996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4"/>
  <sheetViews>
    <sheetView workbookViewId="0">
      <selection activeCell="E6" sqref="E6:F30"/>
    </sheetView>
  </sheetViews>
  <sheetFormatPr defaultRowHeight="14.5"/>
  <cols>
    <col min="1" max="1" width="8.54296875" customWidth="1"/>
    <col min="2" max="2" width="49.7265625" bestFit="1" customWidth="1"/>
    <col min="3" max="3" width="8.54296875" customWidth="1"/>
    <col min="4" max="4" width="10.7265625" customWidth="1"/>
    <col min="5" max="6" width="12.453125" bestFit="1" customWidth="1"/>
    <col min="7" max="7" width="13.81640625" bestFit="1" customWidth="1"/>
    <col min="8" max="8" width="12.453125" bestFit="1" customWidth="1"/>
    <col min="9" max="9" width="15.1796875" customWidth="1"/>
  </cols>
  <sheetData>
    <row r="1" spans="1:9" ht="23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9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I5+I21</f>
        <v>0</v>
      </c>
    </row>
    <row r="3" spans="1:9">
      <c r="A3" s="164"/>
      <c r="B3" s="164" t="s">
        <v>92</v>
      </c>
      <c r="C3" s="17"/>
      <c r="D3" s="16"/>
      <c r="E3" s="165"/>
      <c r="F3" s="165"/>
      <c r="G3" s="16"/>
      <c r="H3" s="166"/>
      <c r="I3" s="19"/>
    </row>
    <row r="4" spans="1:9">
      <c r="A4" s="36"/>
      <c r="B4" s="36"/>
      <c r="C4" s="36"/>
      <c r="D4" s="167"/>
      <c r="E4" s="167"/>
      <c r="F4" s="168"/>
      <c r="G4" s="167"/>
      <c r="H4" s="167"/>
      <c r="I4" s="36"/>
    </row>
    <row r="5" spans="1:9">
      <c r="A5" s="169" t="s">
        <v>51</v>
      </c>
      <c r="B5" s="170" t="s">
        <v>93</v>
      </c>
      <c r="C5" s="171"/>
      <c r="D5" s="172"/>
      <c r="E5" s="173"/>
      <c r="F5" s="173"/>
      <c r="G5" s="172"/>
      <c r="H5" s="174"/>
      <c r="I5" s="175">
        <f>SUM(I6:I19)</f>
        <v>0</v>
      </c>
    </row>
    <row r="6" spans="1:9" ht="24">
      <c r="A6" s="20" t="s">
        <v>51</v>
      </c>
      <c r="B6" s="157" t="s">
        <v>144</v>
      </c>
      <c r="C6" s="20" t="s">
        <v>26</v>
      </c>
      <c r="D6" s="176">
        <v>73</v>
      </c>
      <c r="E6" s="177"/>
      <c r="F6" s="177"/>
      <c r="G6" s="177">
        <f t="shared" ref="G6:G9" si="0">E6*D6</f>
        <v>0</v>
      </c>
      <c r="H6" s="177">
        <f t="shared" ref="H6:H9" si="1">F6*D6</f>
        <v>0</v>
      </c>
      <c r="I6" s="29">
        <f t="shared" ref="I6:I9" si="2">H6+G6</f>
        <v>0</v>
      </c>
    </row>
    <row r="7" spans="1:9">
      <c r="A7" s="20" t="s">
        <v>51</v>
      </c>
      <c r="B7" s="157" t="s">
        <v>187</v>
      </c>
      <c r="C7" s="20" t="s">
        <v>26</v>
      </c>
      <c r="D7" s="176">
        <v>16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</row>
    <row r="8" spans="1:9" ht="24">
      <c r="A8" s="20" t="s">
        <v>51</v>
      </c>
      <c r="B8" s="157" t="s">
        <v>175</v>
      </c>
      <c r="C8" s="20" t="s">
        <v>39</v>
      </c>
      <c r="D8" s="176">
        <v>1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</row>
    <row r="9" spans="1:9">
      <c r="A9" s="20" t="s">
        <v>51</v>
      </c>
      <c r="B9" s="157" t="s">
        <v>176</v>
      </c>
      <c r="C9" s="20" t="s">
        <v>26</v>
      </c>
      <c r="D9" s="176">
        <v>1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</row>
    <row r="10" spans="1:9">
      <c r="A10" s="20"/>
      <c r="B10" s="157"/>
      <c r="C10" s="20"/>
      <c r="D10" s="176"/>
      <c r="E10" s="177"/>
      <c r="F10" s="177"/>
      <c r="G10" s="177"/>
      <c r="H10" s="177"/>
      <c r="I10" s="29"/>
    </row>
    <row r="11" spans="1:9">
      <c r="A11" s="20" t="s">
        <v>51</v>
      </c>
      <c r="B11" s="157" t="s">
        <v>179</v>
      </c>
      <c r="C11" s="20" t="s">
        <v>26</v>
      </c>
      <c r="D11" s="176">
        <v>73</v>
      </c>
      <c r="E11" s="177"/>
      <c r="F11" s="177"/>
      <c r="G11" s="177">
        <f t="shared" ref="G11:G13" si="3">E11*D11</f>
        <v>0</v>
      </c>
      <c r="H11" s="177">
        <f t="shared" ref="H11:H13" si="4">F11*D11</f>
        <v>0</v>
      </c>
      <c r="I11" s="29">
        <f t="shared" ref="I11:I13" si="5">H11+G11</f>
        <v>0</v>
      </c>
    </row>
    <row r="12" spans="1:9">
      <c r="A12" s="20" t="s">
        <v>51</v>
      </c>
      <c r="B12" s="157" t="s">
        <v>94</v>
      </c>
      <c r="C12" s="20" t="s">
        <v>39</v>
      </c>
      <c r="D12" s="176">
        <v>1</v>
      </c>
      <c r="E12" s="177"/>
      <c r="F12" s="177"/>
      <c r="G12" s="177">
        <f t="shared" si="3"/>
        <v>0</v>
      </c>
      <c r="H12" s="177">
        <f t="shared" si="4"/>
        <v>0</v>
      </c>
      <c r="I12" s="29">
        <f t="shared" si="5"/>
        <v>0</v>
      </c>
    </row>
    <row r="13" spans="1:9">
      <c r="A13" s="20" t="s">
        <v>51</v>
      </c>
      <c r="B13" s="157" t="s">
        <v>145</v>
      </c>
      <c r="C13" s="20" t="s">
        <v>26</v>
      </c>
      <c r="D13" s="176">
        <v>37</v>
      </c>
      <c r="E13" s="177"/>
      <c r="F13" s="177"/>
      <c r="G13" s="177">
        <f t="shared" si="3"/>
        <v>0</v>
      </c>
      <c r="H13" s="177">
        <f t="shared" si="4"/>
        <v>0</v>
      </c>
      <c r="I13" s="29">
        <f t="shared" si="5"/>
        <v>0</v>
      </c>
    </row>
    <row r="14" spans="1:9">
      <c r="A14" s="20"/>
      <c r="B14" s="157"/>
      <c r="C14" s="20"/>
      <c r="D14" s="176"/>
      <c r="E14" s="177"/>
      <c r="F14" s="177"/>
      <c r="G14" s="177"/>
      <c r="H14" s="177"/>
      <c r="I14" s="29"/>
    </row>
    <row r="15" spans="1:9">
      <c r="A15" s="20" t="s">
        <v>51</v>
      </c>
      <c r="B15" s="157" t="s">
        <v>100</v>
      </c>
      <c r="C15" s="20" t="s">
        <v>26</v>
      </c>
      <c r="D15" s="176">
        <v>10</v>
      </c>
      <c r="E15" s="177"/>
      <c r="F15" s="177"/>
      <c r="G15" s="177">
        <f t="shared" ref="G15:G19" si="6">E15*D15</f>
        <v>0</v>
      </c>
      <c r="H15" s="177">
        <f t="shared" ref="H15:H19" si="7">F15*D15</f>
        <v>0</v>
      </c>
      <c r="I15" s="29">
        <f t="shared" ref="I15:I19" si="8">H15+G15</f>
        <v>0</v>
      </c>
    </row>
    <row r="16" spans="1:9">
      <c r="A16" s="20" t="s">
        <v>51</v>
      </c>
      <c r="B16" s="157" t="s">
        <v>146</v>
      </c>
      <c r="C16" s="20" t="s">
        <v>26</v>
      </c>
      <c r="D16" s="176">
        <v>1</v>
      </c>
      <c r="E16" s="177"/>
      <c r="F16" s="177"/>
      <c r="G16" s="177">
        <f t="shared" si="6"/>
        <v>0</v>
      </c>
      <c r="H16" s="177">
        <f t="shared" si="7"/>
        <v>0</v>
      </c>
      <c r="I16" s="29">
        <f t="shared" si="8"/>
        <v>0</v>
      </c>
    </row>
    <row r="17" spans="1:9">
      <c r="A17" s="20" t="s">
        <v>51</v>
      </c>
      <c r="B17" s="157" t="s">
        <v>147</v>
      </c>
      <c r="C17" s="20" t="s">
        <v>39</v>
      </c>
      <c r="D17" s="176">
        <v>4</v>
      </c>
      <c r="E17" s="177"/>
      <c r="F17" s="177"/>
      <c r="G17" s="177">
        <f t="shared" si="6"/>
        <v>0</v>
      </c>
      <c r="H17" s="177">
        <f t="shared" si="7"/>
        <v>0</v>
      </c>
      <c r="I17" s="29">
        <f t="shared" si="8"/>
        <v>0</v>
      </c>
    </row>
    <row r="18" spans="1:9">
      <c r="A18" s="20" t="s">
        <v>51</v>
      </c>
      <c r="B18" s="157" t="s">
        <v>148</v>
      </c>
      <c r="C18" s="20" t="s">
        <v>26</v>
      </c>
      <c r="D18" s="176">
        <v>1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</row>
    <row r="19" spans="1:9" ht="24">
      <c r="A19" s="20" t="s">
        <v>51</v>
      </c>
      <c r="B19" s="157" t="s">
        <v>158</v>
      </c>
      <c r="C19" s="20" t="s">
        <v>26</v>
      </c>
      <c r="D19" s="176">
        <v>260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</row>
    <row r="20" spans="1:9">
      <c r="A20" s="20"/>
      <c r="B20" s="157"/>
      <c r="C20" s="20"/>
      <c r="D20" s="176"/>
      <c r="E20" s="177"/>
      <c r="F20" s="177"/>
      <c r="G20" s="177"/>
      <c r="H20" s="177"/>
      <c r="I20" s="29"/>
    </row>
    <row r="21" spans="1:9">
      <c r="A21" s="169" t="s">
        <v>51</v>
      </c>
      <c r="B21" s="170" t="s">
        <v>95</v>
      </c>
      <c r="C21" s="171"/>
      <c r="D21" s="172"/>
      <c r="E21" s="173"/>
      <c r="F21" s="173"/>
      <c r="G21" s="172"/>
      <c r="H21" s="174"/>
      <c r="I21" s="175">
        <f>SUM(I22:I34)</f>
        <v>0</v>
      </c>
    </row>
    <row r="22" spans="1:9">
      <c r="A22" s="20" t="s">
        <v>51</v>
      </c>
      <c r="B22" s="185" t="s">
        <v>188</v>
      </c>
      <c r="C22" s="20" t="s">
        <v>19</v>
      </c>
      <c r="D22" s="176">
        <v>500</v>
      </c>
      <c r="E22" s="177"/>
      <c r="F22" s="177"/>
      <c r="G22" s="177">
        <f t="shared" ref="G22" si="9">E22*D22</f>
        <v>0</v>
      </c>
      <c r="H22" s="177">
        <f>F22*D22</f>
        <v>0</v>
      </c>
      <c r="I22" s="29">
        <f t="shared" ref="I22" si="10">H22+G22</f>
        <v>0</v>
      </c>
    </row>
    <row r="23" spans="1:9">
      <c r="A23" s="20" t="s">
        <v>51</v>
      </c>
      <c r="B23" s="185" t="s">
        <v>96</v>
      </c>
      <c r="C23" s="20" t="s">
        <v>19</v>
      </c>
      <c r="D23" s="176">
        <v>100</v>
      </c>
      <c r="E23" s="177"/>
      <c r="F23" s="177"/>
      <c r="G23" s="177">
        <f t="shared" ref="G23:G29" si="11">E23*D23</f>
        <v>0</v>
      </c>
      <c r="H23" s="177">
        <f t="shared" ref="H23:H29" si="12">F23*D23</f>
        <v>0</v>
      </c>
      <c r="I23" s="29">
        <f t="shared" ref="I23:I29" si="13">H23+G23</f>
        <v>0</v>
      </c>
    </row>
    <row r="24" spans="1:9">
      <c r="A24" s="20" t="s">
        <v>51</v>
      </c>
      <c r="B24" s="185" t="s">
        <v>97</v>
      </c>
      <c r="C24" s="20" t="s">
        <v>19</v>
      </c>
      <c r="D24" s="176">
        <v>100</v>
      </c>
      <c r="E24" s="177"/>
      <c r="F24" s="177"/>
      <c r="G24" s="177">
        <f t="shared" si="11"/>
        <v>0</v>
      </c>
      <c r="H24" s="177">
        <f t="shared" si="12"/>
        <v>0</v>
      </c>
      <c r="I24" s="29">
        <f t="shared" si="13"/>
        <v>0</v>
      </c>
    </row>
    <row r="25" spans="1:9">
      <c r="A25" s="20" t="s">
        <v>51</v>
      </c>
      <c r="B25" s="185" t="s">
        <v>0</v>
      </c>
      <c r="C25" s="20" t="s">
        <v>19</v>
      </c>
      <c r="D25" s="176">
        <v>15</v>
      </c>
      <c r="E25" s="177"/>
      <c r="F25" s="177"/>
      <c r="G25" s="177">
        <f t="shared" si="11"/>
        <v>0</v>
      </c>
      <c r="H25" s="177">
        <f t="shared" si="12"/>
        <v>0</v>
      </c>
      <c r="I25" s="29">
        <f t="shared" si="13"/>
        <v>0</v>
      </c>
    </row>
    <row r="26" spans="1:9">
      <c r="A26" s="20" t="s">
        <v>51</v>
      </c>
      <c r="B26" s="185" t="s">
        <v>98</v>
      </c>
      <c r="C26" s="20" t="s">
        <v>19</v>
      </c>
      <c r="D26" s="176">
        <v>10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</row>
    <row r="27" spans="1:9">
      <c r="A27" s="20" t="s">
        <v>51</v>
      </c>
      <c r="B27" s="185" t="s">
        <v>99</v>
      </c>
      <c r="C27" s="20" t="s">
        <v>19</v>
      </c>
      <c r="D27" s="176">
        <v>20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</row>
    <row r="28" spans="1:9">
      <c r="A28" s="20" t="s">
        <v>51</v>
      </c>
      <c r="B28" s="185" t="s">
        <v>149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</row>
    <row r="29" spans="1:9">
      <c r="A29" s="20" t="s">
        <v>51</v>
      </c>
      <c r="B29" s="185" t="s">
        <v>189</v>
      </c>
      <c r="C29" s="20" t="s">
        <v>19</v>
      </c>
      <c r="D29" s="176">
        <v>15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</row>
    <row r="30" spans="1:9">
      <c r="A30" s="20" t="s">
        <v>32</v>
      </c>
      <c r="B30" s="185" t="s">
        <v>75</v>
      </c>
      <c r="C30" s="20" t="s">
        <v>39</v>
      </c>
      <c r="D30" s="176">
        <v>1</v>
      </c>
      <c r="E30" s="177"/>
      <c r="F30" s="177"/>
      <c r="G30" s="177"/>
      <c r="H30" s="177">
        <f t="shared" ref="H30" si="14">F30*D30</f>
        <v>0</v>
      </c>
      <c r="I30" s="29">
        <f t="shared" ref="I30" si="15">H30+G30</f>
        <v>0</v>
      </c>
    </row>
    <row r="31" spans="1:9">
      <c r="A31" s="20" t="s">
        <v>32</v>
      </c>
      <c r="B31" s="185" t="s">
        <v>27</v>
      </c>
      <c r="C31" s="20"/>
      <c r="D31" s="176">
        <v>0.03</v>
      </c>
      <c r="E31" s="177"/>
      <c r="F31" s="177">
        <f>0.03*SUM(H6:H12)</f>
        <v>0</v>
      </c>
      <c r="G31" s="177"/>
      <c r="H31" s="177">
        <f t="shared" ref="H31:H32" si="16">F31</f>
        <v>0</v>
      </c>
      <c r="I31" s="29">
        <f>H31+G31</f>
        <v>0</v>
      </c>
    </row>
    <row r="32" spans="1:9">
      <c r="A32" s="20" t="s">
        <v>32</v>
      </c>
      <c r="B32" s="130" t="s">
        <v>29</v>
      </c>
      <c r="C32" s="116"/>
      <c r="D32" s="187">
        <v>4.4999999999999998E-2</v>
      </c>
      <c r="E32" s="135"/>
      <c r="F32" s="135">
        <f>0.045*SUM(G6:G12)</f>
        <v>0</v>
      </c>
      <c r="G32" s="131"/>
      <c r="H32" s="132">
        <f t="shared" si="16"/>
        <v>0</v>
      </c>
      <c r="I32" s="127">
        <f>H32+G32</f>
        <v>0</v>
      </c>
    </row>
    <row r="33" spans="1:9">
      <c r="A33" s="20" t="s">
        <v>32</v>
      </c>
      <c r="B33" s="130" t="s">
        <v>30</v>
      </c>
      <c r="C33" s="116"/>
      <c r="D33" s="187">
        <v>0.03</v>
      </c>
      <c r="E33" s="135"/>
      <c r="F33" s="135">
        <f>SUM(G6:G12)*0.03</f>
        <v>0</v>
      </c>
      <c r="G33" s="135"/>
      <c r="H33" s="132">
        <f>F33</f>
        <v>0</v>
      </c>
      <c r="I33" s="127">
        <f>H33+G33</f>
        <v>0</v>
      </c>
    </row>
    <row r="34" spans="1:9">
      <c r="A34" s="20" t="s">
        <v>17</v>
      </c>
      <c r="B34" s="157" t="s">
        <v>76</v>
      </c>
      <c r="C34" s="20"/>
      <c r="D34" s="186" t="s">
        <v>90</v>
      </c>
      <c r="E34" s="177"/>
      <c r="F34" s="177">
        <f>(SUM(G22:G29))</f>
        <v>0</v>
      </c>
      <c r="G34" s="177"/>
      <c r="H34" s="177">
        <f t="shared" ref="H34" si="17">F34*D34</f>
        <v>0</v>
      </c>
      <c r="I34" s="29">
        <f t="shared" ref="I34" si="18">H34+G34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4"/>
  <sheetViews>
    <sheetView view="pageBreakPreview" zoomScale="145" zoomScaleNormal="100" zoomScaleSheetLayoutView="145" workbookViewId="0">
      <selection activeCell="C5" sqref="C5"/>
    </sheetView>
  </sheetViews>
  <sheetFormatPr defaultRowHeight="14.5"/>
  <cols>
    <col min="1" max="1" width="49.7265625" bestFit="1" customWidth="1"/>
    <col min="2" max="2" width="8.54296875" customWidth="1"/>
    <col min="3" max="3" width="10.7265625" customWidth="1"/>
    <col min="4" max="4" width="12.453125" bestFit="1" customWidth="1"/>
    <col min="5" max="5" width="15.1796875" customWidth="1"/>
  </cols>
  <sheetData>
    <row r="1" spans="1:5">
      <c r="A1" s="104" t="s">
        <v>10</v>
      </c>
      <c r="B1" s="104" t="s">
        <v>11</v>
      </c>
      <c r="C1" s="104" t="s">
        <v>12</v>
      </c>
      <c r="D1" s="105" t="s">
        <v>13</v>
      </c>
      <c r="E1" s="106" t="s">
        <v>14</v>
      </c>
    </row>
    <row r="2" spans="1:5">
      <c r="A2" s="108" t="s">
        <v>15</v>
      </c>
      <c r="B2" s="109"/>
      <c r="C2" s="161"/>
      <c r="D2" s="161"/>
      <c r="E2" s="111">
        <f>E5+E8+E15+E27+E31</f>
        <v>0</v>
      </c>
    </row>
    <row r="3" spans="1:5">
      <c r="A3" s="164" t="s">
        <v>193</v>
      </c>
      <c r="B3" s="17"/>
      <c r="C3" s="16"/>
      <c r="D3" s="165"/>
      <c r="E3" s="19"/>
    </row>
    <row r="4" spans="1:5" ht="13" customHeight="1">
      <c r="A4" s="36"/>
      <c r="B4" s="36"/>
      <c r="C4" s="167"/>
      <c r="D4" s="167"/>
      <c r="E4" s="36"/>
    </row>
    <row r="5" spans="1:5">
      <c r="A5" s="170" t="s">
        <v>159</v>
      </c>
      <c r="B5" s="171"/>
      <c r="C5" s="172"/>
      <c r="D5" s="173"/>
      <c r="E5" s="175">
        <f>SUMIF(AC6:AC6,"&lt;&gt;NOR",E6:E6)</f>
        <v>0</v>
      </c>
    </row>
    <row r="6" spans="1:5" ht="23">
      <c r="A6" s="185" t="s">
        <v>163</v>
      </c>
      <c r="B6" s="20" t="s">
        <v>35</v>
      </c>
      <c r="C6" s="176">
        <v>3</v>
      </c>
      <c r="D6" s="177"/>
      <c r="E6" s="29">
        <f>D6*C6</f>
        <v>0</v>
      </c>
    </row>
    <row r="7" spans="1:5">
      <c r="A7" s="185"/>
      <c r="B7" s="20"/>
      <c r="C7" s="176"/>
      <c r="D7" s="177"/>
      <c r="E7" s="29"/>
    </row>
    <row r="8" spans="1:5" ht="13.5" customHeight="1">
      <c r="A8" s="170" t="s">
        <v>180</v>
      </c>
      <c r="B8" s="171"/>
      <c r="C8" s="172"/>
      <c r="D8" s="173"/>
      <c r="E8" s="175">
        <f>SUMIF(AC9:AC13,"&lt;&gt;NOR",E9:E13)</f>
        <v>0</v>
      </c>
    </row>
    <row r="9" spans="1:5">
      <c r="A9" s="185" t="s">
        <v>160</v>
      </c>
      <c r="B9" s="20" t="s">
        <v>162</v>
      </c>
      <c r="C9" s="176">
        <v>7769</v>
      </c>
      <c r="D9" s="177"/>
      <c r="E9" s="29">
        <f>D9*C9</f>
        <v>0</v>
      </c>
    </row>
    <row r="10" spans="1:5">
      <c r="A10" s="185" t="s">
        <v>190</v>
      </c>
      <c r="B10" s="20" t="s">
        <v>35</v>
      </c>
      <c r="C10" s="176">
        <v>5.1779999999999999</v>
      </c>
      <c r="D10" s="177"/>
      <c r="E10" s="29">
        <f t="shared" ref="E10:E13" si="0">D10*C10</f>
        <v>0</v>
      </c>
    </row>
    <row r="11" spans="1:5">
      <c r="A11" s="185" t="s">
        <v>191</v>
      </c>
      <c r="B11" s="20" t="s">
        <v>35</v>
      </c>
      <c r="C11" s="176">
        <v>2.5910000000000002</v>
      </c>
      <c r="D11" s="177"/>
      <c r="E11" s="29">
        <f t="shared" si="0"/>
        <v>0</v>
      </c>
    </row>
    <row r="12" spans="1:5">
      <c r="A12" s="185" t="s">
        <v>181</v>
      </c>
      <c r="B12" s="20" t="s">
        <v>19</v>
      </c>
      <c r="C12" s="176">
        <v>14</v>
      </c>
      <c r="D12" s="177"/>
      <c r="E12" s="29">
        <f t="shared" si="0"/>
        <v>0</v>
      </c>
    </row>
    <row r="13" spans="1:5">
      <c r="A13" s="185" t="s">
        <v>161</v>
      </c>
      <c r="B13" s="20" t="s">
        <v>35</v>
      </c>
      <c r="C13" s="176">
        <v>7.7690000000000001</v>
      </c>
      <c r="D13" s="177"/>
      <c r="E13" s="29">
        <f t="shared" si="0"/>
        <v>0</v>
      </c>
    </row>
    <row r="14" spans="1:5">
      <c r="A14" s="157"/>
      <c r="B14" s="20"/>
      <c r="C14" s="176"/>
      <c r="D14" s="177"/>
      <c r="E14" s="29"/>
    </row>
    <row r="15" spans="1:5">
      <c r="A15" s="170" t="s">
        <v>174</v>
      </c>
      <c r="B15" s="171"/>
      <c r="C15" s="172"/>
      <c r="D15" s="173"/>
      <c r="E15" s="175">
        <f>SUM(E16:E25)</f>
        <v>0</v>
      </c>
    </row>
    <row r="16" spans="1:5">
      <c r="A16" s="185" t="s">
        <v>164</v>
      </c>
      <c r="B16" s="20" t="s">
        <v>141</v>
      </c>
      <c r="C16" s="176">
        <v>1</v>
      </c>
      <c r="D16" s="177"/>
      <c r="E16" s="29">
        <f t="shared" ref="E16:E25" si="1">D16*C16</f>
        <v>0</v>
      </c>
    </row>
    <row r="17" spans="1:5">
      <c r="A17" s="185" t="s">
        <v>165</v>
      </c>
      <c r="B17" s="20" t="s">
        <v>141</v>
      </c>
      <c r="C17" s="176">
        <v>1</v>
      </c>
      <c r="D17" s="177"/>
      <c r="E17" s="29">
        <f t="shared" si="1"/>
        <v>0</v>
      </c>
    </row>
    <row r="18" spans="1:5">
      <c r="A18" s="185" t="s">
        <v>166</v>
      </c>
      <c r="B18" s="20" t="s">
        <v>141</v>
      </c>
      <c r="C18" s="176">
        <v>1</v>
      </c>
      <c r="D18" s="177"/>
      <c r="E18" s="29">
        <f t="shared" si="1"/>
        <v>0</v>
      </c>
    </row>
    <row r="19" spans="1:5">
      <c r="A19" s="185" t="s">
        <v>167</v>
      </c>
      <c r="B19" s="20" t="s">
        <v>141</v>
      </c>
      <c r="C19" s="176">
        <v>1</v>
      </c>
      <c r="D19" s="177"/>
      <c r="E19" s="29">
        <f t="shared" si="1"/>
        <v>0</v>
      </c>
    </row>
    <row r="20" spans="1:5">
      <c r="A20" s="185" t="s">
        <v>168</v>
      </c>
      <c r="B20" s="20" t="s">
        <v>141</v>
      </c>
      <c r="C20" s="176">
        <v>1</v>
      </c>
      <c r="D20" s="177"/>
      <c r="E20" s="29">
        <f t="shared" si="1"/>
        <v>0</v>
      </c>
    </row>
    <row r="21" spans="1:5">
      <c r="A21" s="185" t="s">
        <v>169</v>
      </c>
      <c r="B21" s="20" t="s">
        <v>141</v>
      </c>
      <c r="C21" s="176">
        <v>1</v>
      </c>
      <c r="D21" s="177"/>
      <c r="E21" s="29">
        <f t="shared" si="1"/>
        <v>0</v>
      </c>
    </row>
    <row r="22" spans="1:5">
      <c r="A22" s="185" t="s">
        <v>170</v>
      </c>
      <c r="B22" s="20" t="s">
        <v>141</v>
      </c>
      <c r="C22" s="176">
        <v>1</v>
      </c>
      <c r="D22" s="177"/>
      <c r="E22" s="29">
        <f t="shared" si="1"/>
        <v>0</v>
      </c>
    </row>
    <row r="23" spans="1:5">
      <c r="A23" s="185" t="s">
        <v>171</v>
      </c>
      <c r="B23" s="20" t="s">
        <v>141</v>
      </c>
      <c r="C23" s="176">
        <v>2</v>
      </c>
      <c r="D23" s="177"/>
      <c r="E23" s="29">
        <f t="shared" si="1"/>
        <v>0</v>
      </c>
    </row>
    <row r="24" spans="1:5">
      <c r="A24" s="185" t="s">
        <v>172</v>
      </c>
      <c r="B24" s="20" t="s">
        <v>39</v>
      </c>
      <c r="C24" s="176">
        <v>1</v>
      </c>
      <c r="D24" s="177"/>
      <c r="E24" s="29">
        <f t="shared" si="1"/>
        <v>0</v>
      </c>
    </row>
    <row r="25" spans="1:5" ht="34.5">
      <c r="A25" s="185" t="s">
        <v>192</v>
      </c>
      <c r="B25" s="20" t="s">
        <v>173</v>
      </c>
      <c r="C25" s="176">
        <v>316.44400000000002</v>
      </c>
      <c r="D25" s="177"/>
      <c r="E25" s="29">
        <f t="shared" si="1"/>
        <v>0</v>
      </c>
    </row>
    <row r="27" spans="1:5" ht="23">
      <c r="A27" s="170" t="s">
        <v>196</v>
      </c>
      <c r="B27" s="171"/>
      <c r="C27" s="172"/>
      <c r="D27" s="173"/>
      <c r="E27" s="175">
        <f>SUM(E28:E29)</f>
        <v>0</v>
      </c>
    </row>
    <row r="28" spans="1:5">
      <c r="A28" s="185" t="s">
        <v>194</v>
      </c>
      <c r="B28" s="20" t="s">
        <v>173</v>
      </c>
      <c r="C28" s="176">
        <v>310</v>
      </c>
      <c r="D28" s="177"/>
      <c r="E28" s="29">
        <f>C28*D28</f>
        <v>0</v>
      </c>
    </row>
    <row r="29" spans="1:5" ht="23">
      <c r="A29" s="185" t="s">
        <v>195</v>
      </c>
      <c r="B29" s="20" t="s">
        <v>173</v>
      </c>
      <c r="C29" s="176">
        <v>310</v>
      </c>
      <c r="D29" s="177"/>
      <c r="E29" s="29">
        <f>C29*D29</f>
        <v>0</v>
      </c>
    </row>
    <row r="31" spans="1:5" ht="23">
      <c r="A31" s="170" t="s">
        <v>197</v>
      </c>
      <c r="B31" s="171"/>
      <c r="C31" s="172"/>
      <c r="D31" s="173"/>
      <c r="E31" s="175">
        <f>SUM(E32:E34)</f>
        <v>0</v>
      </c>
    </row>
    <row r="32" spans="1:5">
      <c r="A32" s="185" t="s">
        <v>198</v>
      </c>
      <c r="B32" s="20" t="s">
        <v>173</v>
      </c>
      <c r="C32" s="176">
        <v>190</v>
      </c>
      <c r="D32" s="177"/>
      <c r="E32" s="29">
        <f>C32*D32</f>
        <v>0</v>
      </c>
    </row>
    <row r="33" spans="1:5">
      <c r="A33" s="185" t="s">
        <v>199</v>
      </c>
      <c r="B33" s="20" t="s">
        <v>173</v>
      </c>
      <c r="C33" s="176">
        <v>190</v>
      </c>
      <c r="D33" s="177"/>
      <c r="E33" s="29">
        <f t="shared" ref="E33:E34" si="2">C33*D33</f>
        <v>0</v>
      </c>
    </row>
    <row r="34" spans="1:5" ht="23">
      <c r="A34" s="185" t="s">
        <v>200</v>
      </c>
      <c r="B34" s="20" t="s">
        <v>173</v>
      </c>
      <c r="C34" s="176">
        <v>380</v>
      </c>
      <c r="D34" s="177"/>
      <c r="E34" s="29">
        <f t="shared" si="2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view="pageBreakPreview" zoomScale="115" zoomScaleNormal="115" zoomScaleSheetLayoutView="115" workbookViewId="0">
      <selection activeCell="E33" sqref="E33"/>
    </sheetView>
  </sheetViews>
  <sheetFormatPr defaultRowHeight="14.5"/>
  <cols>
    <col min="1" max="1" width="4.81640625" customWidth="1"/>
    <col min="2" max="2" width="52.453125" customWidth="1"/>
    <col min="5" max="5" width="17" customWidth="1"/>
    <col min="6" max="6" width="17.453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5">
      <c r="A2" s="6" t="s">
        <v>15</v>
      </c>
      <c r="B2" s="7"/>
      <c r="C2" s="45"/>
      <c r="D2" s="46"/>
      <c r="E2" s="47"/>
      <c r="F2" s="9">
        <f>SUM(F5:F33)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10</v>
      </c>
      <c r="E5" s="68"/>
      <c r="F5" s="61">
        <f>E5*D5</f>
        <v>0</v>
      </c>
    </row>
    <row r="6" spans="1:6">
      <c r="A6" s="59" t="s">
        <v>32</v>
      </c>
      <c r="B6" s="62" t="s">
        <v>73</v>
      </c>
      <c r="C6" s="71" t="s">
        <v>35</v>
      </c>
      <c r="D6" s="72">
        <v>1</v>
      </c>
      <c r="E6" s="69"/>
      <c r="F6" s="61">
        <f t="shared" ref="F6:F33" si="0">E6*D6</f>
        <v>0</v>
      </c>
    </row>
    <row r="7" spans="1:6">
      <c r="A7" s="59" t="s">
        <v>32</v>
      </c>
      <c r="B7" s="62" t="s">
        <v>74</v>
      </c>
      <c r="C7" s="71" t="s">
        <v>35</v>
      </c>
      <c r="D7" s="72">
        <v>1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20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141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141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15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141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141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142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141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103</v>
      </c>
      <c r="C26" s="64" t="s">
        <v>141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104</v>
      </c>
      <c r="C27" s="192" t="s">
        <v>141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105</v>
      </c>
      <c r="C28" s="192" t="s">
        <v>141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111</v>
      </c>
      <c r="C29" s="192" t="s">
        <v>141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141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143</v>
      </c>
      <c r="C31" s="192" t="s">
        <v>141</v>
      </c>
      <c r="D31" s="193">
        <v>1</v>
      </c>
      <c r="E31" s="194"/>
      <c r="F31" s="61">
        <f t="shared" si="0"/>
        <v>0</v>
      </c>
    </row>
    <row r="32" spans="1:6">
      <c r="A32" s="190" t="s">
        <v>110</v>
      </c>
      <c r="B32" s="191" t="s">
        <v>101</v>
      </c>
      <c r="C32" s="192" t="s">
        <v>31</v>
      </c>
      <c r="D32" s="193">
        <v>3</v>
      </c>
      <c r="E32" s="194"/>
      <c r="F32" s="61">
        <f t="shared" si="0"/>
        <v>0</v>
      </c>
    </row>
    <row r="33" spans="1:6">
      <c r="A33" s="199" t="s">
        <v>32</v>
      </c>
      <c r="B33" s="200" t="s">
        <v>157</v>
      </c>
      <c r="C33" s="201" t="s">
        <v>141</v>
      </c>
      <c r="D33" s="202">
        <v>1</v>
      </c>
      <c r="E33" s="203"/>
      <c r="F33" s="204">
        <f t="shared" si="0"/>
        <v>0</v>
      </c>
    </row>
  </sheetData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Rekapitulace</vt:lpstr>
      <vt:lpstr>Přívod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Lukáš Bělíček</cp:lastModifiedBy>
  <dcterms:created xsi:type="dcterms:W3CDTF">2022-04-14T06:36:08Z</dcterms:created>
  <dcterms:modified xsi:type="dcterms:W3CDTF">2024-07-25T10:48:25Z</dcterms:modified>
</cp:coreProperties>
</file>